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BD139460-1A43-4060-838D-BA3207C7C458}" xr6:coauthVersionLast="36" xr6:coauthVersionMax="47" xr10:uidLastSave="{00000000-0000-0000-0000-000000000000}"/>
  <bookViews>
    <workbookView xWindow="0" yWindow="0" windowWidth="21900" windowHeight="9540" tabRatio="730" xr2:uid="{00000000-000D-0000-FFFF-FFFF00000000}"/>
  </bookViews>
  <sheets>
    <sheet name="総括表" sheetId="15" r:id="rId1"/>
    <sheet name="個別表" sheetId="16" r:id="rId2"/>
    <sheet name="整理番号" sheetId="19" state="hidden" r:id="rId3"/>
  </sheets>
  <definedNames>
    <definedName name="_xlnm._FilterDatabase" localSheetId="1" hidden="1">個別表!$A$10:$FW$36</definedName>
    <definedName name="_xlnm._FilterDatabase" localSheetId="0" hidden="1">総括表!$A$13:$AP$22</definedName>
    <definedName name="_xlnm.Print_Area" localSheetId="1">個別表!$H$2:$EI$34</definedName>
    <definedName name="_xlnm.Print_Area" localSheetId="0">総括表!$B$1:$AN$25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36" i="16" l="1"/>
  <c r="DT35" i="16"/>
  <c r="DT34" i="16"/>
  <c r="DT33" i="16"/>
  <c r="DT32" i="16"/>
  <c r="DT31" i="16"/>
  <c r="DT30" i="16"/>
  <c r="DT29" i="16"/>
  <c r="DT28" i="16"/>
  <c r="DT27" i="16"/>
  <c r="DT26" i="16"/>
  <c r="DT25" i="16"/>
  <c r="DT24" i="16"/>
  <c r="DT23" i="16"/>
  <c r="DT22" i="16"/>
  <c r="DT21" i="16"/>
  <c r="DT20" i="16"/>
  <c r="DT19" i="16"/>
  <c r="DT18" i="16"/>
  <c r="DT17" i="16"/>
  <c r="DT16" i="16"/>
  <c r="DT15" i="16"/>
  <c r="DT14" i="16"/>
  <c r="DT13" i="16"/>
  <c r="DT12" i="16"/>
  <c r="DT11" i="16"/>
  <c r="EK35" i="16"/>
  <c r="EL35" i="16"/>
  <c r="EM35" i="16"/>
  <c r="EN35" i="16"/>
  <c r="EO35" i="16"/>
  <c r="EP35" i="16"/>
  <c r="EQ35" i="16"/>
  <c r="ER35" i="16"/>
  <c r="ES35" i="16"/>
  <c r="ET35" i="16"/>
  <c r="EU35" i="16"/>
  <c r="EV35" i="16"/>
  <c r="EW35" i="16"/>
  <c r="EX35" i="16"/>
  <c r="EY35" i="16"/>
  <c r="EZ35" i="16"/>
  <c r="FA35" i="16"/>
  <c r="FB35" i="16"/>
  <c r="FC35" i="16"/>
  <c r="FD35" i="16"/>
  <c r="FE35" i="16"/>
  <c r="FF35" i="16"/>
  <c r="FG35" i="16"/>
  <c r="FH35" i="16"/>
  <c r="FI35" i="16"/>
  <c r="EK36" i="16"/>
  <c r="EL36" i="16"/>
  <c r="EM36" i="16"/>
  <c r="EN36" i="16"/>
  <c r="EO36" i="16"/>
  <c r="EP36" i="16"/>
  <c r="EQ36" i="16"/>
  <c r="ER36" i="16"/>
  <c r="ES36" i="16"/>
  <c r="ET36" i="16"/>
  <c r="EU36" i="16"/>
  <c r="EV36" i="16"/>
  <c r="EW36" i="16"/>
  <c r="EY36" i="16"/>
  <c r="EZ36" i="16"/>
  <c r="EX36" i="16" s="1"/>
  <c r="FA36" i="16"/>
  <c r="FB36" i="16"/>
  <c r="FC36" i="16"/>
  <c r="FD36" i="16"/>
  <c r="FE36" i="16"/>
  <c r="FF36" i="16"/>
  <c r="FG36" i="16"/>
  <c r="FH36" i="16"/>
  <c r="FI36" i="16"/>
  <c r="S11" i="16" l="1"/>
  <c r="U11" i="16"/>
  <c r="S12" i="16"/>
  <c r="U12" i="16"/>
  <c r="S13" i="16"/>
  <c r="U13" i="16"/>
  <c r="S14" i="16"/>
  <c r="U14" i="16"/>
  <c r="S15" i="16"/>
  <c r="U15" i="16"/>
  <c r="S16" i="16"/>
  <c r="U16" i="16"/>
  <c r="S17" i="16"/>
  <c r="U17" i="16"/>
  <c r="S18" i="16"/>
  <c r="U18" i="16"/>
  <c r="B11" i="16"/>
  <c r="C11" i="16"/>
  <c r="D11" i="16"/>
  <c r="E11" i="16"/>
  <c r="F11" i="16"/>
  <c r="G11" i="16"/>
  <c r="FC11" i="16" s="1"/>
  <c r="B12" i="16"/>
  <c r="C12" i="16"/>
  <c r="D12" i="16"/>
  <c r="ES11" i="16" s="1"/>
  <c r="E12" i="16"/>
  <c r="F12" i="16"/>
  <c r="EV12" i="16" s="1"/>
  <c r="G12" i="16"/>
  <c r="FC12" i="16" s="1"/>
  <c r="ET11" i="16"/>
  <c r="EO11" i="16"/>
  <c r="EL11" i="16"/>
  <c r="EM11" i="16"/>
  <c r="EN11" i="16"/>
  <c r="FI11" i="16"/>
  <c r="FH11" i="16"/>
  <c r="FG11" i="16"/>
  <c r="FB11" i="16"/>
  <c r="FA11" i="16"/>
  <c r="EZ11" i="16"/>
  <c r="EY11" i="16"/>
  <c r="EW11" i="16"/>
  <c r="EV11" i="16"/>
  <c r="FH12" i="16" l="1"/>
  <c r="ET12" i="16"/>
  <c r="FB12" i="16"/>
  <c r="EN12" i="16"/>
  <c r="FI12" i="16"/>
  <c r="FG12" i="16"/>
  <c r="FA12" i="16"/>
  <c r="EY12" i="16"/>
  <c r="EM12" i="16"/>
  <c r="EL12" i="16"/>
  <c r="EO12" i="16"/>
  <c r="EZ12" i="16"/>
  <c r="EW12" i="16"/>
  <c r="EX12" i="16"/>
  <c r="AN22" i="15" l="1"/>
  <c r="AK22" i="15"/>
  <c r="N22" i="15"/>
  <c r="M22" i="15"/>
  <c r="L22" i="15"/>
  <c r="K22" i="15"/>
  <c r="AG12" i="16"/>
  <c r="AL12" i="16"/>
  <c r="AT12" i="16"/>
  <c r="DK12" i="16"/>
  <c r="EC12" i="16"/>
  <c r="AG13" i="16"/>
  <c r="AL13" i="16"/>
  <c r="AT13" i="16"/>
  <c r="DK13" i="16"/>
  <c r="EC13" i="16"/>
  <c r="AG14" i="16"/>
  <c r="AL14" i="16"/>
  <c r="AT14" i="16"/>
  <c r="DK14" i="16"/>
  <c r="EC14" i="16"/>
  <c r="AG15" i="16"/>
  <c r="AL15" i="16"/>
  <c r="AT15" i="16"/>
  <c r="DK15" i="16"/>
  <c r="EC15" i="16"/>
  <c r="AG16" i="16"/>
  <c r="AH16" i="16"/>
  <c r="AL16" i="16"/>
  <c r="AT16" i="16"/>
  <c r="DK16" i="16"/>
  <c r="EC16" i="16"/>
  <c r="AG17" i="16"/>
  <c r="AH17" i="16"/>
  <c r="AL17" i="16"/>
  <c r="AT17" i="16"/>
  <c r="DK17" i="16"/>
  <c r="EC17" i="16"/>
  <c r="AG18" i="16"/>
  <c r="AH18" i="16"/>
  <c r="AL18" i="16"/>
  <c r="AT18" i="16"/>
  <c r="DK18" i="16"/>
  <c r="EC18" i="16"/>
  <c r="AG19" i="16"/>
  <c r="AH19" i="16"/>
  <c r="AL19" i="16"/>
  <c r="AT19" i="16"/>
  <c r="DK19" i="16"/>
  <c r="EC19" i="16"/>
  <c r="AG20" i="16"/>
  <c r="AH20" i="16"/>
  <c r="AL20" i="16"/>
  <c r="AT20" i="16"/>
  <c r="DK20" i="16"/>
  <c r="EC20" i="16"/>
  <c r="AG21" i="16"/>
  <c r="AL21" i="16"/>
  <c r="AT21" i="16"/>
  <c r="DK21" i="16"/>
  <c r="EC21" i="16"/>
  <c r="AG22" i="16"/>
  <c r="AL22" i="16"/>
  <c r="AT22" i="16"/>
  <c r="DK22" i="16"/>
  <c r="EC22" i="16"/>
  <c r="AG23" i="16"/>
  <c r="AL23" i="16"/>
  <c r="AT23" i="16"/>
  <c r="DK23" i="16"/>
  <c r="EC23" i="16"/>
  <c r="AG24" i="16"/>
  <c r="AL24" i="16"/>
  <c r="AT24" i="16"/>
  <c r="DK24" i="16"/>
  <c r="EC24" i="16"/>
  <c r="AG25" i="16"/>
  <c r="AL25" i="16"/>
  <c r="AT25" i="16"/>
  <c r="DK25" i="16"/>
  <c r="EC25" i="16"/>
  <c r="AG26" i="16"/>
  <c r="AL26" i="16"/>
  <c r="AT26" i="16"/>
  <c r="DK26" i="16"/>
  <c r="EC26" i="16"/>
  <c r="AG27" i="16"/>
  <c r="AH27" i="16"/>
  <c r="AL27" i="16"/>
  <c r="AT27" i="16"/>
  <c r="DK27" i="16"/>
  <c r="EC27" i="16"/>
  <c r="AG28" i="16"/>
  <c r="AL28" i="16"/>
  <c r="AT28" i="16"/>
  <c r="DK28" i="16"/>
  <c r="EC28" i="16"/>
  <c r="AG29" i="16"/>
  <c r="AH29" i="16"/>
  <c r="AL29" i="16"/>
  <c r="AT29" i="16"/>
  <c r="DK29" i="16"/>
  <c r="EC29" i="16"/>
  <c r="AG30" i="16"/>
  <c r="AH30" i="16"/>
  <c r="AL30" i="16"/>
  <c r="AT30" i="16"/>
  <c r="DK30" i="16"/>
  <c r="EC30" i="16"/>
  <c r="AG31" i="16"/>
  <c r="AH31" i="16"/>
  <c r="AL31" i="16"/>
  <c r="AT31" i="16"/>
  <c r="DK31" i="16"/>
  <c r="EC31" i="16"/>
  <c r="AG32" i="16"/>
  <c r="AL32" i="16"/>
  <c r="AT32" i="16"/>
  <c r="DK32" i="16"/>
  <c r="EC32" i="16"/>
  <c r="AG33" i="16"/>
  <c r="AL33" i="16"/>
  <c r="AT33" i="16"/>
  <c r="DK33" i="16"/>
  <c r="EC33" i="16"/>
  <c r="AG34" i="16"/>
  <c r="AH34" i="16"/>
  <c r="AL34" i="16"/>
  <c r="AT34" i="16"/>
  <c r="DK34" i="16"/>
  <c r="EC34" i="16"/>
  <c r="AG35" i="16"/>
  <c r="AH35" i="16"/>
  <c r="AL35" i="16"/>
  <c r="AT35" i="16"/>
  <c r="DK35" i="16"/>
  <c r="EC35" i="16"/>
  <c r="AG36" i="16"/>
  <c r="AH36" i="16"/>
  <c r="AL36" i="16"/>
  <c r="AT36" i="16"/>
  <c r="DK36" i="16"/>
  <c r="EC36" i="16"/>
  <c r="W12" i="16"/>
  <c r="W13" i="16"/>
  <c r="W14" i="16"/>
  <c r="W15" i="16"/>
  <c r="W16" i="16"/>
  <c r="W17" i="16"/>
  <c r="W18" i="16"/>
  <c r="W19" i="16"/>
  <c r="W20" i="16"/>
  <c r="W21" i="16"/>
  <c r="W22" i="16"/>
  <c r="W23" i="16"/>
  <c r="W24" i="16"/>
  <c r="W25" i="16"/>
  <c r="W26" i="16"/>
  <c r="W27" i="16"/>
  <c r="W28" i="16"/>
  <c r="W29" i="16"/>
  <c r="W30" i="16"/>
  <c r="W31" i="16"/>
  <c r="W32" i="16"/>
  <c r="W33" i="16"/>
  <c r="W34" i="16"/>
  <c r="W35" i="16"/>
  <c r="X35" i="16"/>
  <c r="W36" i="16"/>
  <c r="X36" i="16"/>
  <c r="U19" i="16"/>
  <c r="U20" i="16"/>
  <c r="U21" i="16"/>
  <c r="U22" i="16"/>
  <c r="U23" i="16"/>
  <c r="U24" i="16"/>
  <c r="U25" i="16"/>
  <c r="U26" i="16"/>
  <c r="U27" i="16"/>
  <c r="U28" i="16"/>
  <c r="U29" i="16"/>
  <c r="U30" i="16"/>
  <c r="U31" i="16"/>
  <c r="U32" i="16"/>
  <c r="U33" i="16"/>
  <c r="U34" i="16"/>
  <c r="U35" i="16"/>
  <c r="U36" i="16"/>
  <c r="S19" i="16"/>
  <c r="S20" i="16"/>
  <c r="S21" i="16"/>
  <c r="S22" i="16"/>
  <c r="S23" i="16"/>
  <c r="S24" i="16"/>
  <c r="S25" i="16"/>
  <c r="S26" i="16"/>
  <c r="S27" i="16"/>
  <c r="S28" i="16"/>
  <c r="S29" i="16"/>
  <c r="S30" i="16"/>
  <c r="S31" i="16"/>
  <c r="S32" i="16"/>
  <c r="S33" i="16"/>
  <c r="S34" i="16"/>
  <c r="S35" i="16"/>
  <c r="S36"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N35" i="16"/>
  <c r="N36" i="16"/>
  <c r="B13" i="16"/>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C13" i="16"/>
  <c r="D13" i="16"/>
  <c r="ES12" i="16" s="1"/>
  <c r="E13" i="16"/>
  <c r="F13" i="16"/>
  <c r="G13" i="16"/>
  <c r="FC13" i="16" s="1"/>
  <c r="C14" i="16"/>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E14" i="16"/>
  <c r="F14" i="16"/>
  <c r="G14" i="16"/>
  <c r="FC14" i="16" s="1"/>
  <c r="E15" i="16"/>
  <c r="F15" i="16"/>
  <c r="G15" i="16"/>
  <c r="FC15" i="16" s="1"/>
  <c r="E16" i="16"/>
  <c r="F16" i="16"/>
  <c r="G16" i="16"/>
  <c r="FC16" i="16" s="1"/>
  <c r="E17" i="16"/>
  <c r="F17" i="16"/>
  <c r="G17" i="16"/>
  <c r="FC17" i="16" s="1"/>
  <c r="E18" i="16"/>
  <c r="F18" i="16"/>
  <c r="G18" i="16"/>
  <c r="FC18" i="16" s="1"/>
  <c r="E19" i="16"/>
  <c r="F19" i="16"/>
  <c r="G19" i="16"/>
  <c r="FC19" i="16" s="1"/>
  <c r="E20" i="16"/>
  <c r="F20" i="16"/>
  <c r="G20" i="16"/>
  <c r="FC20" i="16" s="1"/>
  <c r="E21" i="16"/>
  <c r="F21" i="16"/>
  <c r="G21" i="16"/>
  <c r="FC21" i="16" s="1"/>
  <c r="E22" i="16"/>
  <c r="F22" i="16"/>
  <c r="G22" i="16"/>
  <c r="FC22" i="16" s="1"/>
  <c r="E23" i="16"/>
  <c r="F23" i="16"/>
  <c r="G23" i="16"/>
  <c r="FC23" i="16" s="1"/>
  <c r="E24" i="16"/>
  <c r="F24" i="16"/>
  <c r="G24" i="16"/>
  <c r="FC24" i="16" s="1"/>
  <c r="E25" i="16"/>
  <c r="F25" i="16"/>
  <c r="G25" i="16"/>
  <c r="FC25" i="16" s="1"/>
  <c r="E26" i="16"/>
  <c r="F26" i="16"/>
  <c r="G26" i="16"/>
  <c r="FC26" i="16" s="1"/>
  <c r="E27" i="16"/>
  <c r="F27" i="16"/>
  <c r="G27" i="16"/>
  <c r="FC27" i="16" s="1"/>
  <c r="E28" i="16"/>
  <c r="F28" i="16"/>
  <c r="G28" i="16"/>
  <c r="FC28" i="16" s="1"/>
  <c r="E29" i="16"/>
  <c r="F29" i="16"/>
  <c r="G29" i="16"/>
  <c r="FC29" i="16" s="1"/>
  <c r="E30" i="16"/>
  <c r="F30" i="16"/>
  <c r="G30" i="16"/>
  <c r="FC30" i="16" s="1"/>
  <c r="E31" i="16"/>
  <c r="F31" i="16"/>
  <c r="G31" i="16"/>
  <c r="FC31" i="16" s="1"/>
  <c r="E32" i="16"/>
  <c r="F32" i="16"/>
  <c r="G32" i="16"/>
  <c r="FC32" i="16" s="1"/>
  <c r="E33" i="16"/>
  <c r="F33" i="16"/>
  <c r="G33" i="16"/>
  <c r="FC33" i="16" s="1"/>
  <c r="E34" i="16"/>
  <c r="F34" i="16"/>
  <c r="G34" i="16"/>
  <c r="FC34" i="16" s="1"/>
  <c r="B35" i="16"/>
  <c r="C35" i="16"/>
  <c r="D35" i="16"/>
  <c r="E35" i="16"/>
  <c r="F35" i="16"/>
  <c r="G35" i="16"/>
  <c r="H35" i="16"/>
  <c r="B36" i="16"/>
  <c r="C36" i="16"/>
  <c r="D36" i="16"/>
  <c r="E36" i="16"/>
  <c r="F36" i="16"/>
  <c r="G36" i="16"/>
  <c r="H36" i="16"/>
  <c r="EK34" i="16" l="1"/>
  <c r="EL34" i="16"/>
  <c r="ET34" i="16"/>
  <c r="EW34" i="16"/>
  <c r="EM34" i="16"/>
  <c r="EU34" i="16"/>
  <c r="FD34" i="16"/>
  <c r="EN34" i="16"/>
  <c r="EV34" i="16"/>
  <c r="FE34" i="16"/>
  <c r="EO34" i="16"/>
  <c r="EP34" i="16"/>
  <c r="EY34" i="16"/>
  <c r="FG34" i="16"/>
  <c r="EQ34" i="16"/>
  <c r="EZ34" i="16"/>
  <c r="EX34" i="16" s="1"/>
  <c r="FH34" i="16"/>
  <c r="FF34" i="16"/>
  <c r="ER34" i="16"/>
  <c r="FA34" i="16"/>
  <c r="FI34" i="16"/>
  <c r="FB34" i="16"/>
  <c r="D14" i="16"/>
  <c r="ES13" i="16" s="1"/>
  <c r="FU36" i="16"/>
  <c r="FV36" i="16"/>
  <c r="FW36" i="16"/>
  <c r="FS36" i="16"/>
  <c r="FT36" i="16"/>
  <c r="FJ36" i="16" s="1"/>
  <c r="FS35" i="16"/>
  <c r="FT35" i="16"/>
  <c r="FJ35" i="16" s="1"/>
  <c r="FU35" i="16"/>
  <c r="FV35" i="16"/>
  <c r="FW35" i="16"/>
  <c r="ER12" i="16"/>
  <c r="FF12" i="16"/>
  <c r="EQ12" i="16"/>
  <c r="FE12" i="16"/>
  <c r="EP12" i="16"/>
  <c r="FD12" i="16"/>
  <c r="EU12" i="16"/>
  <c r="EK12" i="16"/>
  <c r="D15" i="16"/>
  <c r="FV34" i="16"/>
  <c r="FW34" i="16"/>
  <c r="FS34" i="16"/>
  <c r="FU34" i="16"/>
  <c r="FT34" i="16"/>
  <c r="EN26" i="16"/>
  <c r="EW26" i="16"/>
  <c r="FF26" i="16"/>
  <c r="EO26" i="16"/>
  <c r="EY26" i="16"/>
  <c r="FG26" i="16"/>
  <c r="EP26" i="16"/>
  <c r="EZ26" i="16"/>
  <c r="FH26" i="16"/>
  <c r="EQ26" i="16"/>
  <c r="FA26" i="16"/>
  <c r="FI26" i="16"/>
  <c r="ER26" i="16"/>
  <c r="FB26" i="16"/>
  <c r="ET26" i="16"/>
  <c r="EL26" i="16"/>
  <c r="EU26" i="16"/>
  <c r="FD26" i="16"/>
  <c r="EM26" i="16"/>
  <c r="EK26" i="16"/>
  <c r="EV26" i="16"/>
  <c r="FE26" i="16"/>
  <c r="FV26" i="16"/>
  <c r="FS26" i="16"/>
  <c r="FU26" i="16"/>
  <c r="EK27" i="16"/>
  <c r="EP27" i="16"/>
  <c r="EZ27" i="16"/>
  <c r="FH27" i="16"/>
  <c r="EQ27" i="16"/>
  <c r="FA27" i="16"/>
  <c r="FI27" i="16"/>
  <c r="ER27" i="16"/>
  <c r="FB27" i="16"/>
  <c r="ET27" i="16"/>
  <c r="EL27" i="16"/>
  <c r="EU27" i="16"/>
  <c r="FD27" i="16"/>
  <c r="EM27" i="16"/>
  <c r="EV27" i="16"/>
  <c r="FE27" i="16"/>
  <c r="EN27" i="16"/>
  <c r="EW27" i="16"/>
  <c r="FF27" i="16"/>
  <c r="FG27" i="16"/>
  <c r="EO27" i="16"/>
  <c r="EY27" i="16"/>
  <c r="FS27" i="16"/>
  <c r="FU27" i="16"/>
  <c r="EK19" i="16"/>
  <c r="ER19" i="16"/>
  <c r="FB19" i="16"/>
  <c r="ET19" i="16"/>
  <c r="EL19" i="16"/>
  <c r="EU19" i="16"/>
  <c r="FD19" i="16"/>
  <c r="EM19" i="16"/>
  <c r="EV19" i="16"/>
  <c r="FE19" i="16"/>
  <c r="EN19" i="16"/>
  <c r="EW19" i="16"/>
  <c r="FF19" i="16"/>
  <c r="EO19" i="16"/>
  <c r="EY19" i="16"/>
  <c r="FG19" i="16"/>
  <c r="EP19" i="16"/>
  <c r="EZ19" i="16"/>
  <c r="FH19" i="16"/>
  <c r="EQ19" i="16"/>
  <c r="FA19" i="16"/>
  <c r="FI19" i="16"/>
  <c r="FS19" i="16"/>
  <c r="FU19" i="16"/>
  <c r="EL29" i="16"/>
  <c r="EU29" i="16"/>
  <c r="EM29" i="16"/>
  <c r="EV29" i="16"/>
  <c r="FD29" i="16"/>
  <c r="EK29" i="16"/>
  <c r="EN29" i="16"/>
  <c r="EW29" i="16"/>
  <c r="FE29" i="16"/>
  <c r="EO29" i="16"/>
  <c r="FF29" i="16"/>
  <c r="EP29" i="16"/>
  <c r="EY29" i="16"/>
  <c r="FG29" i="16"/>
  <c r="EQ29" i="16"/>
  <c r="EZ29" i="16"/>
  <c r="FH29" i="16"/>
  <c r="ER29" i="16"/>
  <c r="FA29" i="16"/>
  <c r="FI29" i="16"/>
  <c r="ET29" i="16"/>
  <c r="FB29" i="16"/>
  <c r="FW29" i="16"/>
  <c r="FT29" i="16"/>
  <c r="FS29" i="16"/>
  <c r="FU29" i="16"/>
  <c r="FV29" i="16"/>
  <c r="EN21" i="16"/>
  <c r="EW21" i="16"/>
  <c r="FE21" i="16"/>
  <c r="EO21" i="16"/>
  <c r="FF21" i="16"/>
  <c r="EK21" i="16"/>
  <c r="EP21" i="16"/>
  <c r="EY21" i="16"/>
  <c r="FG21" i="16"/>
  <c r="EQ21" i="16"/>
  <c r="EZ21" i="16"/>
  <c r="FH21" i="16"/>
  <c r="ER21" i="16"/>
  <c r="FA21" i="16"/>
  <c r="FI21" i="16"/>
  <c r="ET21" i="16"/>
  <c r="FB21" i="16"/>
  <c r="EL21" i="16"/>
  <c r="EU21" i="16"/>
  <c r="EM21" i="16"/>
  <c r="EV21" i="16"/>
  <c r="FD21" i="16"/>
  <c r="FW21" i="16"/>
  <c r="FT21" i="16"/>
  <c r="FS21" i="16"/>
  <c r="FV21" i="16"/>
  <c r="FU21" i="16"/>
  <c r="EP13" i="16"/>
  <c r="EY13" i="16"/>
  <c r="FG13" i="16"/>
  <c r="EQ13" i="16"/>
  <c r="EZ13" i="16"/>
  <c r="FH13" i="16"/>
  <c r="EK13" i="16"/>
  <c r="ER13" i="16"/>
  <c r="FA13" i="16"/>
  <c r="FI13" i="16"/>
  <c r="ET13" i="16"/>
  <c r="FB13" i="16"/>
  <c r="EL13" i="16"/>
  <c r="EU13" i="16"/>
  <c r="EM13" i="16"/>
  <c r="EV13" i="16"/>
  <c r="FD13" i="16"/>
  <c r="EN13" i="16"/>
  <c r="EW13" i="16"/>
  <c r="FE13" i="16"/>
  <c r="EO13" i="16"/>
  <c r="FF13" i="16"/>
  <c r="FS13" i="16"/>
  <c r="FU13" i="16"/>
  <c r="EM30" i="16"/>
  <c r="EV30" i="16"/>
  <c r="FD30" i="16"/>
  <c r="EN30" i="16"/>
  <c r="EW30" i="16"/>
  <c r="FE30" i="16"/>
  <c r="EO30" i="16"/>
  <c r="FF30" i="16"/>
  <c r="EK30" i="16"/>
  <c r="EP30" i="16"/>
  <c r="EY30" i="16"/>
  <c r="FG30" i="16"/>
  <c r="EQ30" i="16"/>
  <c r="EZ30" i="16"/>
  <c r="FH30" i="16"/>
  <c r="ER30" i="16"/>
  <c r="FA30" i="16"/>
  <c r="FI30" i="16"/>
  <c r="ET30" i="16"/>
  <c r="FB30" i="16"/>
  <c r="EL30" i="16"/>
  <c r="EU30" i="16"/>
  <c r="FS30" i="16"/>
  <c r="FU30" i="16"/>
  <c r="FV30" i="16"/>
  <c r="EO22" i="16"/>
  <c r="EY22" i="16"/>
  <c r="FG22" i="16"/>
  <c r="EP22" i="16"/>
  <c r="EZ22" i="16"/>
  <c r="FH22" i="16"/>
  <c r="EQ22" i="16"/>
  <c r="FA22" i="16"/>
  <c r="FI22" i="16"/>
  <c r="EK22" i="16"/>
  <c r="ER22" i="16"/>
  <c r="FB22" i="16"/>
  <c r="ET22" i="16"/>
  <c r="EL22" i="16"/>
  <c r="EU22" i="16"/>
  <c r="FD22" i="16"/>
  <c r="EM22" i="16"/>
  <c r="EV22" i="16"/>
  <c r="FE22" i="16"/>
  <c r="EN22" i="16"/>
  <c r="EW22" i="16"/>
  <c r="FF22" i="16"/>
  <c r="FS22" i="16"/>
  <c r="FU22" i="16"/>
  <c r="FV22" i="16"/>
  <c r="EQ14" i="16"/>
  <c r="FA14" i="16"/>
  <c r="FI14" i="16"/>
  <c r="ER14" i="16"/>
  <c r="FB14" i="16"/>
  <c r="ET14" i="16"/>
  <c r="EK14" i="16"/>
  <c r="EL14" i="16"/>
  <c r="EU14" i="16"/>
  <c r="FD14" i="16"/>
  <c r="EM14" i="16"/>
  <c r="EV14" i="16"/>
  <c r="FE14" i="16"/>
  <c r="EN14" i="16"/>
  <c r="EW14" i="16"/>
  <c r="FF14" i="16"/>
  <c r="EO14" i="16"/>
  <c r="EY14" i="16"/>
  <c r="FG14" i="16"/>
  <c r="EZ14" i="16"/>
  <c r="FH14" i="16"/>
  <c r="EP14" i="16"/>
  <c r="FS14" i="16"/>
  <c r="FU14" i="16"/>
  <c r="EN31" i="16"/>
  <c r="EW31" i="16"/>
  <c r="EO31" i="16"/>
  <c r="EY31" i="16"/>
  <c r="FG31" i="16"/>
  <c r="EQ31" i="16"/>
  <c r="FA31" i="16"/>
  <c r="FI31" i="16"/>
  <c r="EK31" i="16"/>
  <c r="ER31" i="16"/>
  <c r="FB31" i="16"/>
  <c r="ET31" i="16"/>
  <c r="EL31" i="16"/>
  <c r="EU31" i="16"/>
  <c r="FD31" i="16"/>
  <c r="FE31" i="16"/>
  <c r="FF31" i="16"/>
  <c r="FH31" i="16"/>
  <c r="EM31" i="16"/>
  <c r="EV31" i="16"/>
  <c r="EP31" i="16"/>
  <c r="EZ31" i="16"/>
  <c r="FU31" i="16"/>
  <c r="FV31" i="16"/>
  <c r="FW31" i="16"/>
  <c r="FS31" i="16"/>
  <c r="FT31" i="16"/>
  <c r="EQ23" i="16"/>
  <c r="FA23" i="16"/>
  <c r="FI23" i="16"/>
  <c r="ER23" i="16"/>
  <c r="FB23" i="16"/>
  <c r="ET23" i="16"/>
  <c r="EL23" i="16"/>
  <c r="EU23" i="16"/>
  <c r="FD23" i="16"/>
  <c r="EK23" i="16"/>
  <c r="EM23" i="16"/>
  <c r="EV23" i="16"/>
  <c r="FE23" i="16"/>
  <c r="EN23" i="16"/>
  <c r="EW23" i="16"/>
  <c r="FF23" i="16"/>
  <c r="EO23" i="16"/>
  <c r="EY23" i="16"/>
  <c r="FG23" i="16"/>
  <c r="EP23" i="16"/>
  <c r="EZ23" i="16"/>
  <c r="FH23" i="16"/>
  <c r="FU23" i="16"/>
  <c r="FS23" i="16"/>
  <c r="ET15" i="16"/>
  <c r="EL15" i="16"/>
  <c r="EU15" i="16"/>
  <c r="FD15" i="16"/>
  <c r="EM15" i="16"/>
  <c r="EV15" i="16"/>
  <c r="FE15" i="16"/>
  <c r="EN15" i="16"/>
  <c r="EW15" i="16"/>
  <c r="FF15" i="16"/>
  <c r="EK15" i="16"/>
  <c r="EO15" i="16"/>
  <c r="EY15" i="16"/>
  <c r="FG15" i="16"/>
  <c r="EP15" i="16"/>
  <c r="EZ15" i="16"/>
  <c r="FH15" i="16"/>
  <c r="EQ15" i="16"/>
  <c r="FA15" i="16"/>
  <c r="FI15" i="16"/>
  <c r="ER15" i="16"/>
  <c r="FB15" i="16"/>
  <c r="FU15" i="16"/>
  <c r="FS15" i="16"/>
  <c r="EP18" i="16"/>
  <c r="EZ18" i="16"/>
  <c r="FH18" i="16"/>
  <c r="EQ18" i="16"/>
  <c r="FA18" i="16"/>
  <c r="FI18" i="16"/>
  <c r="ER18" i="16"/>
  <c r="FB18" i="16"/>
  <c r="ET18" i="16"/>
  <c r="EL18" i="16"/>
  <c r="EU18" i="16"/>
  <c r="FD18" i="16"/>
  <c r="EM18" i="16"/>
  <c r="EV18" i="16"/>
  <c r="FE18" i="16"/>
  <c r="EN18" i="16"/>
  <c r="EW18" i="16"/>
  <c r="FF18" i="16"/>
  <c r="FG18" i="16"/>
  <c r="EK18" i="16"/>
  <c r="EO18" i="16"/>
  <c r="EY18" i="16"/>
  <c r="FV18" i="16"/>
  <c r="FS18" i="16"/>
  <c r="FU18" i="16"/>
  <c r="ER28" i="16"/>
  <c r="FB28" i="16"/>
  <c r="EK28" i="16"/>
  <c r="ET28" i="16"/>
  <c r="EL28" i="16"/>
  <c r="EU28" i="16"/>
  <c r="FD28" i="16"/>
  <c r="EM28" i="16"/>
  <c r="EV28" i="16"/>
  <c r="FE28" i="16"/>
  <c r="EN28" i="16"/>
  <c r="EW28" i="16"/>
  <c r="FF28" i="16"/>
  <c r="EO28" i="16"/>
  <c r="EY28" i="16"/>
  <c r="FG28" i="16"/>
  <c r="EP28" i="16"/>
  <c r="EZ28" i="16"/>
  <c r="FH28" i="16"/>
  <c r="EQ28" i="16"/>
  <c r="FA28" i="16"/>
  <c r="FI28" i="16"/>
  <c r="FU28" i="16"/>
  <c r="FV28" i="16"/>
  <c r="FS28" i="16"/>
  <c r="EL20" i="16"/>
  <c r="EU20" i="16"/>
  <c r="FD20" i="16"/>
  <c r="EK20" i="16"/>
  <c r="EM20" i="16"/>
  <c r="EV20" i="16"/>
  <c r="FE20" i="16"/>
  <c r="EN20" i="16"/>
  <c r="EW20" i="16"/>
  <c r="FF20" i="16"/>
  <c r="EO20" i="16"/>
  <c r="EY20" i="16"/>
  <c r="FG20" i="16"/>
  <c r="EP20" i="16"/>
  <c r="EZ20" i="16"/>
  <c r="FH20" i="16"/>
  <c r="EQ20" i="16"/>
  <c r="FA20" i="16"/>
  <c r="FI20" i="16"/>
  <c r="ER20" i="16"/>
  <c r="FB20" i="16"/>
  <c r="ET20" i="16"/>
  <c r="FT20" i="16"/>
  <c r="FU20" i="16"/>
  <c r="FV20" i="16"/>
  <c r="FW20" i="16"/>
  <c r="FS20" i="16"/>
  <c r="EQ32" i="16"/>
  <c r="EL32" i="16"/>
  <c r="EK32" i="16"/>
  <c r="EM32" i="16"/>
  <c r="EV32" i="16"/>
  <c r="FE32" i="16"/>
  <c r="EN32" i="16"/>
  <c r="EW32" i="16"/>
  <c r="EU32" i="16"/>
  <c r="FG32" i="16"/>
  <c r="EY32" i="16"/>
  <c r="FH32" i="16"/>
  <c r="EZ32" i="16"/>
  <c r="FI32" i="16"/>
  <c r="FA32" i="16"/>
  <c r="EO32" i="16"/>
  <c r="FB32" i="16"/>
  <c r="ER32" i="16"/>
  <c r="FD32" i="16"/>
  <c r="FF32" i="16"/>
  <c r="ET32" i="16"/>
  <c r="EP32" i="16"/>
  <c r="FU32" i="16"/>
  <c r="FS32" i="16"/>
  <c r="ET24" i="16"/>
  <c r="EL24" i="16"/>
  <c r="EU24" i="16"/>
  <c r="FD24" i="16"/>
  <c r="EM24" i="16"/>
  <c r="EV24" i="16"/>
  <c r="FE24" i="16"/>
  <c r="EN24" i="16"/>
  <c r="EW24" i="16"/>
  <c r="FF24" i="16"/>
  <c r="EO24" i="16"/>
  <c r="EY24" i="16"/>
  <c r="FG24" i="16"/>
  <c r="EK24" i="16"/>
  <c r="EP24" i="16"/>
  <c r="EZ24" i="16"/>
  <c r="FH24" i="16"/>
  <c r="EQ24" i="16"/>
  <c r="FA24" i="16"/>
  <c r="FI24" i="16"/>
  <c r="ER24" i="16"/>
  <c r="FB24" i="16"/>
  <c r="FS24" i="16"/>
  <c r="FU24" i="16"/>
  <c r="FV24" i="16"/>
  <c r="EM16" i="16"/>
  <c r="EV16" i="16"/>
  <c r="FE16" i="16"/>
  <c r="EN16" i="16"/>
  <c r="EW16" i="16"/>
  <c r="FF16" i="16"/>
  <c r="EO16" i="16"/>
  <c r="EY16" i="16"/>
  <c r="FG16" i="16"/>
  <c r="EP16" i="16"/>
  <c r="EZ16" i="16"/>
  <c r="FH16" i="16"/>
  <c r="EQ16" i="16"/>
  <c r="FA16" i="16"/>
  <c r="FI16" i="16"/>
  <c r="EK16" i="16"/>
  <c r="ER16" i="16"/>
  <c r="FB16" i="16"/>
  <c r="ET16" i="16"/>
  <c r="FD16" i="16"/>
  <c r="EL16" i="16"/>
  <c r="EU16" i="16"/>
  <c r="FU16" i="16"/>
  <c r="FS16" i="16"/>
  <c r="FV16" i="16"/>
  <c r="EK33" i="16"/>
  <c r="EQ33" i="16"/>
  <c r="EZ33" i="16"/>
  <c r="FH33" i="16"/>
  <c r="ER33" i="16"/>
  <c r="FA33" i="16"/>
  <c r="FI33" i="16"/>
  <c r="ET33" i="16"/>
  <c r="FB33" i="16"/>
  <c r="EL33" i="16"/>
  <c r="EU33" i="16"/>
  <c r="EM33" i="16"/>
  <c r="EV33" i="16"/>
  <c r="FD33" i="16"/>
  <c r="EO33" i="16"/>
  <c r="FF33" i="16"/>
  <c r="EN33" i="16"/>
  <c r="EP33" i="16"/>
  <c r="EW33" i="16"/>
  <c r="EY33" i="16"/>
  <c r="FE33" i="16"/>
  <c r="FG33" i="16"/>
  <c r="FS33" i="16"/>
  <c r="FU33" i="16"/>
  <c r="FV33" i="16"/>
  <c r="EM25" i="16"/>
  <c r="EV25" i="16"/>
  <c r="FD25" i="16"/>
  <c r="EN25" i="16"/>
  <c r="EW25" i="16"/>
  <c r="FE25" i="16"/>
  <c r="EO25" i="16"/>
  <c r="FF25" i="16"/>
  <c r="EP25" i="16"/>
  <c r="EY25" i="16"/>
  <c r="FG25" i="16"/>
  <c r="EQ25" i="16"/>
  <c r="EZ25" i="16"/>
  <c r="FH25" i="16"/>
  <c r="ER25" i="16"/>
  <c r="FA25" i="16"/>
  <c r="FI25" i="16"/>
  <c r="EK25" i="16"/>
  <c r="ET25" i="16"/>
  <c r="FB25" i="16"/>
  <c r="EU25" i="16"/>
  <c r="EL25" i="16"/>
  <c r="FS25" i="16"/>
  <c r="FU25" i="16"/>
  <c r="FV25" i="16"/>
  <c r="EO17" i="16"/>
  <c r="FF17" i="16"/>
  <c r="EP17" i="16"/>
  <c r="EY17" i="16"/>
  <c r="FG17" i="16"/>
  <c r="EQ17" i="16"/>
  <c r="EZ17" i="16"/>
  <c r="FH17" i="16"/>
  <c r="ER17" i="16"/>
  <c r="FA17" i="16"/>
  <c r="FI17" i="16"/>
  <c r="ET17" i="16"/>
  <c r="FB17" i="16"/>
  <c r="EL17" i="16"/>
  <c r="EU17" i="16"/>
  <c r="EK17" i="16"/>
  <c r="EM17" i="16"/>
  <c r="EV17" i="16"/>
  <c r="FD17" i="16"/>
  <c r="EN17" i="16"/>
  <c r="EW17" i="16"/>
  <c r="FE17" i="16"/>
  <c r="FS17" i="16"/>
  <c r="FU17" i="16"/>
  <c r="FU12" i="16"/>
  <c r="FS12" i="16"/>
  <c r="FL28" i="16"/>
  <c r="FM28" i="16"/>
  <c r="FQ28" i="16" s="1"/>
  <c r="FN28" i="16"/>
  <c r="FL20" i="16"/>
  <c r="FM20" i="16"/>
  <c r="FQ20" i="16" s="1"/>
  <c r="FN20" i="16"/>
  <c r="FL12" i="16"/>
  <c r="FM12" i="16"/>
  <c r="FN12" i="16"/>
  <c r="FL36" i="16"/>
  <c r="FM36" i="16"/>
  <c r="FN36" i="16"/>
  <c r="FL35" i="16"/>
  <c r="FM35" i="16"/>
  <c r="FN35" i="16"/>
  <c r="FL29" i="16"/>
  <c r="FM29" i="16"/>
  <c r="FQ29" i="16" s="1"/>
  <c r="FN29" i="16"/>
  <c r="FL21" i="16"/>
  <c r="FM21" i="16"/>
  <c r="FQ21" i="16" s="1"/>
  <c r="FN21" i="16"/>
  <c r="FL13" i="16"/>
  <c r="FM13" i="16"/>
  <c r="FN13" i="16"/>
  <c r="FL30" i="16"/>
  <c r="FM30" i="16"/>
  <c r="FN30" i="16"/>
  <c r="FL22" i="16"/>
  <c r="FM22" i="16"/>
  <c r="FN22" i="16"/>
  <c r="FL14" i="16"/>
  <c r="FM14" i="16"/>
  <c r="FN14" i="16"/>
  <c r="FL31" i="16"/>
  <c r="FM31" i="16"/>
  <c r="FN31" i="16"/>
  <c r="FL23" i="16"/>
  <c r="FM23" i="16"/>
  <c r="FN23" i="16"/>
  <c r="FL15" i="16"/>
  <c r="FM15" i="16"/>
  <c r="FN15" i="16"/>
  <c r="FL32" i="16"/>
  <c r="FM32" i="16"/>
  <c r="FQ32" i="16" s="1"/>
  <c r="FN32" i="16"/>
  <c r="FL24" i="16"/>
  <c r="FM24" i="16"/>
  <c r="FQ24" i="16" s="1"/>
  <c r="FN24" i="16"/>
  <c r="FL16" i="16"/>
  <c r="FM16" i="16"/>
  <c r="FQ16" i="16" s="1"/>
  <c r="FN16" i="16"/>
  <c r="FL33" i="16"/>
  <c r="FM33" i="16"/>
  <c r="FQ33" i="16" s="1"/>
  <c r="FN33" i="16"/>
  <c r="FL25" i="16"/>
  <c r="FM25" i="16"/>
  <c r="FQ25" i="16" s="1"/>
  <c r="FN25" i="16"/>
  <c r="FL17" i="16"/>
  <c r="FM17" i="16"/>
  <c r="FQ17" i="16" s="1"/>
  <c r="FN17" i="16"/>
  <c r="FN34" i="16"/>
  <c r="FL34" i="16"/>
  <c r="FM34" i="16"/>
  <c r="FN26" i="16"/>
  <c r="FL26" i="16"/>
  <c r="FM26" i="16"/>
  <c r="FN18" i="16"/>
  <c r="FL18" i="16"/>
  <c r="FM18" i="16"/>
  <c r="FM27" i="16"/>
  <c r="FN27" i="16"/>
  <c r="FL27" i="16"/>
  <c r="FM19" i="16"/>
  <c r="FN19" i="16"/>
  <c r="FL19" i="16"/>
  <c r="A35" i="16"/>
  <c r="A36" i="16"/>
  <c r="AT11" i="16"/>
  <c r="FJ34" i="16" l="1"/>
  <c r="EX17" i="16"/>
  <c r="EX31" i="16"/>
  <c r="EX29" i="16"/>
  <c r="FJ29" i="16" s="1"/>
  <c r="EX16" i="16"/>
  <c r="EX14" i="16"/>
  <c r="EK11" i="16"/>
  <c r="EU11" i="16"/>
  <c r="ES14" i="16"/>
  <c r="D16" i="16"/>
  <c r="EX19" i="16"/>
  <c r="EX25" i="16"/>
  <c r="EX33" i="16"/>
  <c r="EX32" i="16"/>
  <c r="EX15" i="16"/>
  <c r="EX22" i="16"/>
  <c r="EX21" i="16"/>
  <c r="FJ21" i="16" s="1"/>
  <c r="EX26" i="16"/>
  <c r="EX23" i="16"/>
  <c r="EX24" i="16"/>
  <c r="EX20" i="16"/>
  <c r="FJ20" i="16" s="1"/>
  <c r="EX28" i="16"/>
  <c r="FJ31" i="16"/>
  <c r="EX13" i="16"/>
  <c r="EX27" i="16"/>
  <c r="EX30" i="16"/>
  <c r="EX18" i="16"/>
  <c r="FO17" i="16"/>
  <c r="FP17" i="16" s="1"/>
  <c r="FR17" i="16" s="1"/>
  <c r="FQ27" i="16"/>
  <c r="FO27" i="16"/>
  <c r="FP27" i="16" s="1"/>
  <c r="FQ18" i="16"/>
  <c r="FO18" i="16"/>
  <c r="FP18" i="16" s="1"/>
  <c r="FO29" i="16"/>
  <c r="FP29" i="16" s="1"/>
  <c r="FR29" i="16" s="1"/>
  <c r="AC29" i="16" s="1"/>
  <c r="FO32" i="16"/>
  <c r="FP32" i="16" s="1"/>
  <c r="FR32" i="16" s="1"/>
  <c r="FQ15" i="16"/>
  <c r="FO15" i="16"/>
  <c r="FP15" i="16" s="1"/>
  <c r="FQ14" i="16"/>
  <c r="FO14" i="16"/>
  <c r="FP14" i="16" s="1"/>
  <c r="FO13" i="16"/>
  <c r="FP13" i="16" s="1"/>
  <c r="FO12" i="16"/>
  <c r="FP12" i="16" s="1"/>
  <c r="FQ12" i="16" s="1"/>
  <c r="FO25" i="16"/>
  <c r="FP25" i="16" s="1"/>
  <c r="FR25" i="16" s="1"/>
  <c r="AC25" i="16" s="1"/>
  <c r="AH25" i="16" s="1"/>
  <c r="FO16" i="16"/>
  <c r="FP16" i="16" s="1"/>
  <c r="FR16" i="16" s="1"/>
  <c r="FO36" i="16"/>
  <c r="FP36" i="16" s="1"/>
  <c r="FQ36" i="16"/>
  <c r="FO20" i="16"/>
  <c r="FP20" i="16" s="1"/>
  <c r="FR20" i="16" s="1"/>
  <c r="FO31" i="16"/>
  <c r="FP31" i="16" s="1"/>
  <c r="FQ31" i="16" s="1"/>
  <c r="FO30" i="16"/>
  <c r="FP30" i="16" s="1"/>
  <c r="FQ30" i="16" s="1"/>
  <c r="FO26" i="16"/>
  <c r="FP26" i="16" s="1"/>
  <c r="FQ26" i="16"/>
  <c r="FO21" i="16"/>
  <c r="FP21" i="16" s="1"/>
  <c r="FR21" i="16" s="1"/>
  <c r="FO35" i="16"/>
  <c r="FP35" i="16" s="1"/>
  <c r="FQ35" i="16"/>
  <c r="FQ23" i="16"/>
  <c r="FO23" i="16"/>
  <c r="FP23" i="16" s="1"/>
  <c r="FO22" i="16"/>
  <c r="FP22" i="16" s="1"/>
  <c r="FQ22" i="16" s="1"/>
  <c r="FO19" i="16"/>
  <c r="FP19" i="16" s="1"/>
  <c r="FQ19" i="16" s="1"/>
  <c r="FO33" i="16"/>
  <c r="FP33" i="16" s="1"/>
  <c r="FR33" i="16" s="1"/>
  <c r="AC33" i="16" s="1"/>
  <c r="AH33" i="16" s="1"/>
  <c r="FO24" i="16"/>
  <c r="FP24" i="16" s="1"/>
  <c r="FR24" i="16" s="1"/>
  <c r="FO34" i="16"/>
  <c r="FP34" i="16" s="1"/>
  <c r="FQ34" i="16"/>
  <c r="FO28" i="16"/>
  <c r="FP28" i="16" s="1"/>
  <c r="FR28" i="16" s="1"/>
  <c r="AC28" i="16" s="1"/>
  <c r="AH28" i="16" s="1"/>
  <c r="FV27" i="16" s="1"/>
  <c r="FE11" i="16"/>
  <c r="DK11" i="16"/>
  <c r="FT28" i="16" l="1"/>
  <c r="AJ28" i="16"/>
  <c r="AI28" i="16"/>
  <c r="AI29" i="16"/>
  <c r="AJ29" i="16"/>
  <c r="FT25" i="16"/>
  <c r="FJ25" i="16" s="1"/>
  <c r="AI25" i="16"/>
  <c r="AJ25" i="16"/>
  <c r="AI33" i="16"/>
  <c r="AJ33" i="16"/>
  <c r="FR12" i="16"/>
  <c r="AC12" i="16" s="1"/>
  <c r="FQ13" i="16"/>
  <c r="FR13" i="16" s="1"/>
  <c r="AC13" i="16" s="1"/>
  <c r="AH13" i="16" s="1"/>
  <c r="ES15" i="16"/>
  <c r="D17" i="16"/>
  <c r="FJ28" i="16"/>
  <c r="FW28" i="16"/>
  <c r="FW25" i="16"/>
  <c r="FR30" i="16"/>
  <c r="AC30" i="16" s="1"/>
  <c r="FD11" i="16"/>
  <c r="EP11" i="16"/>
  <c r="EQ11" i="16"/>
  <c r="FR22" i="16"/>
  <c r="AC22" i="16" s="1"/>
  <c r="AH22" i="16" s="1"/>
  <c r="FR15" i="16"/>
  <c r="AC15" i="16" s="1"/>
  <c r="AH15" i="16" s="1"/>
  <c r="FV15" i="16" s="1"/>
  <c r="FR18" i="16"/>
  <c r="AC18" i="16" s="1"/>
  <c r="FR19" i="16"/>
  <c r="FR34" i="16"/>
  <c r="AC34" i="16" s="1"/>
  <c r="FR26" i="16"/>
  <c r="AC26" i="16" s="1"/>
  <c r="AH26" i="16" s="1"/>
  <c r="FR31" i="16"/>
  <c r="AC31" i="16" s="1"/>
  <c r="FR36" i="16"/>
  <c r="AC36" i="16" s="1"/>
  <c r="FR27" i="16"/>
  <c r="AC27" i="16" s="1"/>
  <c r="FR35" i="16"/>
  <c r="AC35" i="16" s="1"/>
  <c r="FR14" i="16"/>
  <c r="AC14" i="16" s="1"/>
  <c r="FR23" i="16"/>
  <c r="AC23" i="16" s="1"/>
  <c r="AH23" i="16" s="1"/>
  <c r="FV23" i="16" s="1"/>
  <c r="AC16" i="16"/>
  <c r="AC21" i="16"/>
  <c r="AC32" i="16"/>
  <c r="AH32" i="16" s="1"/>
  <c r="FV32" i="16" s="1"/>
  <c r="AC17" i="16"/>
  <c r="AC20" i="16"/>
  <c r="AC24" i="16"/>
  <c r="AH24" i="16" s="1"/>
  <c r="AC19" i="16"/>
  <c r="EC11" i="16"/>
  <c r="FF11" i="16" s="1"/>
  <c r="FT32" i="16" l="1"/>
  <c r="FW32" i="16" s="1"/>
  <c r="AJ32" i="16"/>
  <c r="AI32" i="16"/>
  <c r="FT16" i="16"/>
  <c r="AJ16" i="16"/>
  <c r="AI16" i="16"/>
  <c r="FT33" i="16"/>
  <c r="AJ34" i="16"/>
  <c r="AI34" i="16"/>
  <c r="FT15" i="16"/>
  <c r="FJ15" i="16" s="1"/>
  <c r="AJ15" i="16"/>
  <c r="AI15" i="16"/>
  <c r="AI13" i="16"/>
  <c r="AJ13" i="16" s="1"/>
  <c r="FT26" i="16"/>
  <c r="FJ26" i="16" s="1"/>
  <c r="AJ26" i="16"/>
  <c r="AI26" i="16"/>
  <c r="AJ12" i="16"/>
  <c r="AI12" i="16"/>
  <c r="AI22" i="16"/>
  <c r="AJ22" i="16" s="1"/>
  <c r="AH21" i="16"/>
  <c r="AI21" i="16"/>
  <c r="AJ21" i="16" s="1"/>
  <c r="AI19" i="16"/>
  <c r="AJ19" i="16" s="1"/>
  <c r="AJ23" i="16"/>
  <c r="AI23" i="16"/>
  <c r="FT23" i="16"/>
  <c r="AJ20" i="16"/>
  <c r="AI20" i="16"/>
  <c r="AH14" i="16"/>
  <c r="AJ14" i="16"/>
  <c r="AI14" i="16"/>
  <c r="FT14" i="16"/>
  <c r="AJ36" i="16"/>
  <c r="AI36" i="16"/>
  <c r="FT18" i="16"/>
  <c r="AI18" i="16"/>
  <c r="AJ18" i="16" s="1"/>
  <c r="AJ30" i="16"/>
  <c r="AI30" i="16"/>
  <c r="FT24" i="16"/>
  <c r="FJ24" i="16" s="1"/>
  <c r="AJ24" i="16"/>
  <c r="AI24" i="16"/>
  <c r="FT17" i="16"/>
  <c r="FJ17" i="16" s="1"/>
  <c r="AI17" i="16"/>
  <c r="AJ17" i="16" s="1"/>
  <c r="AJ35" i="16"/>
  <c r="AI35" i="16"/>
  <c r="FT27" i="16"/>
  <c r="FJ27" i="16" s="1"/>
  <c r="AJ27" i="16"/>
  <c r="AI27" i="16"/>
  <c r="AJ31" i="16"/>
  <c r="AI31" i="16"/>
  <c r="FT12" i="16"/>
  <c r="FJ12" i="16" s="1"/>
  <c r="AH12" i="16"/>
  <c r="FV12" i="16" s="1"/>
  <c r="FT13" i="16"/>
  <c r="FW13" i="16" s="1"/>
  <c r="D18" i="16"/>
  <c r="ES16" i="16"/>
  <c r="FJ33" i="16"/>
  <c r="FW33" i="16"/>
  <c r="FW26" i="16"/>
  <c r="FT22" i="16"/>
  <c r="FW24" i="16"/>
  <c r="FJ18" i="16"/>
  <c r="FW18" i="16"/>
  <c r="FT30" i="16"/>
  <c r="FT19" i="16"/>
  <c r="FJ16" i="16"/>
  <c r="FW16" i="16"/>
  <c r="ER11" i="16"/>
  <c r="AL11" i="16"/>
  <c r="E1" i="16"/>
  <c r="FJ32" i="16" l="1"/>
  <c r="FW15" i="16"/>
  <c r="FW17" i="16"/>
  <c r="FW27" i="16"/>
  <c r="FW14" i="16"/>
  <c r="FJ14" i="16"/>
  <c r="FV13" i="16"/>
  <c r="FV14" i="16"/>
  <c r="FV19" i="16"/>
  <c r="FV17" i="16"/>
  <c r="FW23" i="16"/>
  <c r="FJ23" i="16"/>
  <c r="FJ13" i="16"/>
  <c r="FW12" i="16"/>
  <c r="D19" i="16"/>
  <c r="ES17" i="16"/>
  <c r="FJ19" i="16"/>
  <c r="FW19" i="16"/>
  <c r="FJ30" i="16"/>
  <c r="FW30" i="16"/>
  <c r="FJ22" i="16"/>
  <c r="FW22" i="16"/>
  <c r="F1" i="16"/>
  <c r="G1" i="16" s="1"/>
  <c r="H1" i="16" s="1"/>
  <c r="I1" i="16" s="1"/>
  <c r="J1" i="16" s="1"/>
  <c r="K1" i="16" s="1"/>
  <c r="L1" i="16" s="1"/>
  <c r="M1" i="16" s="1"/>
  <c r="N1" i="16" s="1"/>
  <c r="O1" i="16" s="1"/>
  <c r="P1" i="16" s="1"/>
  <c r="Q1" i="16" s="1"/>
  <c r="R1" i="16" s="1"/>
  <c r="S1" i="16" s="1"/>
  <c r="T1" i="16" s="1"/>
  <c r="U1" i="16" s="1"/>
  <c r="V1" i="16" s="1"/>
  <c r="W1" i="16" s="1"/>
  <c r="X1" i="16" s="1"/>
  <c r="Y1" i="16" s="1"/>
  <c r="Z1" i="16" s="1"/>
  <c r="AA1" i="16" s="1"/>
  <c r="AB1" i="16" s="1"/>
  <c r="AC1" i="16" s="1"/>
  <c r="AD1" i="16" s="1"/>
  <c r="AE1" i="16" s="1"/>
  <c r="AF1" i="16" s="1"/>
  <c r="AG1" i="16" s="1"/>
  <c r="AH1" i="16" s="1"/>
  <c r="AI1" i="16" s="1"/>
  <c r="AJ1" i="16" s="1"/>
  <c r="AK1" i="16" s="1"/>
  <c r="AL1" i="16" s="1"/>
  <c r="AM1" i="16" s="1"/>
  <c r="AN1" i="16" s="1"/>
  <c r="AO1" i="16" s="1"/>
  <c r="AP1" i="16" s="1"/>
  <c r="AQ1" i="16" s="1"/>
  <c r="AR1" i="16" s="1"/>
  <c r="AS1" i="16" s="1"/>
  <c r="AT1" i="16" s="1"/>
  <c r="AU1" i="16" s="1"/>
  <c r="AV1" i="16" s="1"/>
  <c r="AW1" i="16" s="1"/>
  <c r="AX1" i="16" s="1"/>
  <c r="AY1" i="16" s="1"/>
  <c r="AZ1" i="16" s="1"/>
  <c r="BA1" i="16" s="1"/>
  <c r="BB1" i="16" s="1"/>
  <c r="BC1" i="16" s="1"/>
  <c r="BD1" i="16" s="1"/>
  <c r="BE1" i="16" s="1"/>
  <c r="BF1" i="16" s="1"/>
  <c r="BG1" i="16" s="1"/>
  <c r="BH1" i="16" s="1"/>
  <c r="BI1" i="16" s="1"/>
  <c r="BJ1" i="16" s="1"/>
  <c r="BK1" i="16" s="1"/>
  <c r="BL1" i="16" s="1"/>
  <c r="BM1" i="16" s="1"/>
  <c r="BN1" i="16" s="1"/>
  <c r="BO1" i="16" s="1"/>
  <c r="BP1" i="16" s="1"/>
  <c r="BQ1" i="16" s="1"/>
  <c r="BR1" i="16" s="1"/>
  <c r="BS1" i="16" s="1"/>
  <c r="BT1" i="16" s="1"/>
  <c r="BU1" i="16" s="1"/>
  <c r="BV1" i="16" s="1"/>
  <c r="BW1" i="16" s="1"/>
  <c r="BX1" i="16" s="1"/>
  <c r="BY1" i="16" s="1"/>
  <c r="BZ1" i="16" s="1"/>
  <c r="CA1" i="16" s="1"/>
  <c r="CB1" i="16" s="1"/>
  <c r="CC1" i="16" s="1"/>
  <c r="CD1" i="16" s="1"/>
  <c r="CE1" i="16" s="1"/>
  <c r="CF1" i="16" s="1"/>
  <c r="CG1" i="16" s="1"/>
  <c r="CH1" i="16" s="1"/>
  <c r="CI1" i="16" s="1"/>
  <c r="CJ1" i="16" s="1"/>
  <c r="CK1" i="16" s="1"/>
  <c r="CL1" i="16" s="1"/>
  <c r="CM1" i="16" s="1"/>
  <c r="CN1" i="16" s="1"/>
  <c r="CO1" i="16" s="1"/>
  <c r="CP1" i="16" s="1"/>
  <c r="CQ1" i="16" s="1"/>
  <c r="CR1" i="16" s="1"/>
  <c r="CS1" i="16" s="1"/>
  <c r="CT1" i="16" s="1"/>
  <c r="CU1" i="16" s="1"/>
  <c r="CV1" i="16" s="1"/>
  <c r="CW1" i="16" s="1"/>
  <c r="CX1" i="16" s="1"/>
  <c r="CY1" i="16" s="1"/>
  <c r="CZ1" i="16" s="1"/>
  <c r="DA1" i="16" s="1"/>
  <c r="DB1" i="16" s="1"/>
  <c r="DC1" i="16" s="1"/>
  <c r="DD1" i="16" s="1"/>
  <c r="DE1" i="16" s="1"/>
  <c r="DF1" i="16" s="1"/>
  <c r="DG1" i="16" s="1"/>
  <c r="DH1" i="16" s="1"/>
  <c r="DI1" i="16" s="1"/>
  <c r="DJ1" i="16" s="1"/>
  <c r="DK1" i="16" s="1"/>
  <c r="DL1" i="16" s="1"/>
  <c r="DM1" i="16" s="1"/>
  <c r="DN1" i="16" s="1"/>
  <c r="DO1" i="16" s="1"/>
  <c r="DP1" i="16" s="1"/>
  <c r="DQ1" i="16" s="1"/>
  <c r="DR1" i="16" s="1"/>
  <c r="DS1" i="16" s="1"/>
  <c r="DT1" i="16" s="1"/>
  <c r="DU1" i="16" s="1"/>
  <c r="DV1" i="16" s="1"/>
  <c r="DW1" i="16" s="1"/>
  <c r="DX1" i="16" s="1"/>
  <c r="DY1" i="16" s="1"/>
  <c r="DZ1" i="16" s="1"/>
  <c r="EA1" i="16" s="1"/>
  <c r="EB1" i="16" s="1"/>
  <c r="EC1" i="16" s="1"/>
  <c r="ED1" i="16" s="1"/>
  <c r="EE1" i="16" s="1"/>
  <c r="EF1" i="16" s="1"/>
  <c r="EG1" i="16" s="1"/>
  <c r="EH1" i="16" s="1"/>
  <c r="EI1" i="16" s="1"/>
  <c r="EJ1" i="16" s="1"/>
  <c r="EK1" i="16" s="1"/>
  <c r="EL1" i="16" s="1"/>
  <c r="EM1" i="16" s="1"/>
  <c r="EN1" i="16" s="1"/>
  <c r="EO1" i="16" s="1"/>
  <c r="EP1" i="16" s="1"/>
  <c r="EQ1" i="16" s="1"/>
  <c r="ER1" i="16" s="1"/>
  <c r="ES1" i="16" s="1"/>
  <c r="ET1" i="16" s="1"/>
  <c r="EU1" i="16" s="1"/>
  <c r="EV1" i="16" s="1"/>
  <c r="EW1" i="16" s="1"/>
  <c r="EX1" i="16" s="1"/>
  <c r="EY1" i="16" s="1"/>
  <c r="EZ1" i="16" s="1"/>
  <c r="FA1" i="16" s="1"/>
  <c r="FB1" i="16" s="1"/>
  <c r="FC1" i="16" s="1"/>
  <c r="FD1" i="16" s="1"/>
  <c r="FE1" i="16" s="1"/>
  <c r="FF1" i="16" s="1"/>
  <c r="FG1" i="16" s="1"/>
  <c r="FH1" i="16" s="1"/>
  <c r="FI1" i="16" s="1"/>
  <c r="FJ1" i="16" s="1"/>
  <c r="FK1" i="16" s="1"/>
  <c r="FL1" i="16" s="1"/>
  <c r="FM1" i="16" s="1"/>
  <c r="FN1" i="16" s="1"/>
  <c r="FO1" i="16" s="1"/>
  <c r="FP1" i="16" s="1"/>
  <c r="FQ1" i="16" s="1"/>
  <c r="FS1" i="16" s="1"/>
  <c r="FT1" i="16" s="1"/>
  <c r="FU1" i="16" s="1"/>
  <c r="FV1" i="16" s="1"/>
  <c r="FW1" i="16" s="1"/>
  <c r="ES18" i="16" l="1"/>
  <c r="D20" i="16"/>
  <c r="W11" i="16"/>
  <c r="Q11" i="16"/>
  <c r="AG11" i="16"/>
  <c r="D21" i="16" l="1"/>
  <c r="ES19" i="16"/>
  <c r="X11" i="16"/>
  <c r="X12" i="16" s="1"/>
  <c r="X13" i="16" s="1"/>
  <c r="X14" i="16" s="1"/>
  <c r="X15" i="16" s="1"/>
  <c r="X16" i="16" s="1"/>
  <c r="X17" i="16" s="1"/>
  <c r="X18" i="16" s="1"/>
  <c r="X19" i="16" s="1"/>
  <c r="X20" i="16" s="1"/>
  <c r="X21" i="16" s="1"/>
  <c r="X22" i="16" s="1"/>
  <c r="X23" i="16" s="1"/>
  <c r="X24" i="16" s="1"/>
  <c r="X25" i="16" s="1"/>
  <c r="X26" i="16" s="1"/>
  <c r="X27" i="16" s="1"/>
  <c r="X28" i="16" s="1"/>
  <c r="X29" i="16" s="1"/>
  <c r="X30" i="16" s="1"/>
  <c r="X31" i="16" s="1"/>
  <c r="X32" i="16" s="1"/>
  <c r="X33" i="16" s="1"/>
  <c r="X34" i="16" s="1"/>
  <c r="N11" i="16"/>
  <c r="N12" i="16" s="1"/>
  <c r="A12" i="16" l="1"/>
  <c r="N13" i="16"/>
  <c r="A11" i="16"/>
  <c r="ES20" i="16"/>
  <c r="D22" i="16"/>
  <c r="FU11" i="16"/>
  <c r="FS11" i="16"/>
  <c r="FL11" i="16"/>
  <c r="FM11" i="16"/>
  <c r="FN11" i="16"/>
  <c r="N14" i="16" l="1"/>
  <c r="A13" i="16"/>
  <c r="D23" i="16"/>
  <c r="ES21" i="16"/>
  <c r="FO11" i="16"/>
  <c r="FP11" i="16" s="1"/>
  <c r="FQ11" i="16" s="1"/>
  <c r="EX11" i="16"/>
  <c r="N15" i="16" l="1"/>
  <c r="A14" i="16"/>
  <c r="D24" i="16"/>
  <c r="ES22" i="16"/>
  <c r="FR11" i="16"/>
  <c r="AC11" i="16" s="1"/>
  <c r="AH11" i="16" l="1"/>
  <c r="AJ11" i="16"/>
  <c r="AI11" i="16"/>
  <c r="N16" i="16"/>
  <c r="A15" i="16"/>
  <c r="ES23" i="16"/>
  <c r="D25" i="16"/>
  <c r="H11" i="16"/>
  <c r="H12" i="16" s="1"/>
  <c r="N17" i="16" l="1"/>
  <c r="A16" i="16"/>
  <c r="ES24" i="16"/>
  <c r="D26" i="16"/>
  <c r="B15" i="15"/>
  <c r="AO15" i="15" s="1"/>
  <c r="H13" i="16"/>
  <c r="B14" i="15"/>
  <c r="AM14" i="15" l="1"/>
  <c r="AO14" i="15"/>
  <c r="N18" i="16"/>
  <c r="A17" i="16"/>
  <c r="D27" i="16"/>
  <c r="ES25" i="16"/>
  <c r="B16" i="15"/>
  <c r="AO16" i="15" s="1"/>
  <c r="H14" i="16"/>
  <c r="AM15" i="15"/>
  <c r="C15" i="15"/>
  <c r="F15" i="15"/>
  <c r="D15" i="15"/>
  <c r="E15" i="15"/>
  <c r="D14" i="15"/>
  <c r="C14" i="15"/>
  <c r="F14" i="15"/>
  <c r="E14" i="15"/>
  <c r="N19" i="16" l="1"/>
  <c r="A18" i="16"/>
  <c r="D28" i="16"/>
  <c r="ES26" i="16"/>
  <c r="B17" i="15"/>
  <c r="AO17" i="15" s="1"/>
  <c r="H15" i="16"/>
  <c r="C16" i="15"/>
  <c r="F16" i="15"/>
  <c r="AM16" i="15"/>
  <c r="E16" i="15"/>
  <c r="D16" i="15"/>
  <c r="FT11" i="16"/>
  <c r="FV11" i="16"/>
  <c r="N20" i="16" l="1"/>
  <c r="A19" i="16"/>
  <c r="D29" i="16"/>
  <c r="ES27" i="16"/>
  <c r="B18" i="15"/>
  <c r="AO18" i="15" s="1"/>
  <c r="H16" i="16"/>
  <c r="FJ11" i="16"/>
  <c r="FW11" i="16"/>
  <c r="N21" i="16" l="1"/>
  <c r="A20" i="16"/>
  <c r="ES28" i="16"/>
  <c r="D30" i="16"/>
  <c r="B19" i="15"/>
  <c r="AO19" i="15" s="1"/>
  <c r="H17" i="16"/>
  <c r="N22" i="16" l="1"/>
  <c r="A21" i="16"/>
  <c r="ES29" i="16"/>
  <c r="D31" i="16"/>
  <c r="B20" i="15"/>
  <c r="H18" i="16"/>
  <c r="N23" i="16" l="1"/>
  <c r="A22" i="16"/>
  <c r="ES30" i="16"/>
  <c r="D32" i="16"/>
  <c r="H19" i="16"/>
  <c r="N24" i="16" l="1"/>
  <c r="A23" i="16"/>
  <c r="ES31" i="16"/>
  <c r="D33" i="16"/>
  <c r="H20" i="16"/>
  <c r="N25" i="16" l="1"/>
  <c r="A24" i="16"/>
  <c r="D34" i="16"/>
  <c r="ES34" i="16" s="1"/>
  <c r="ES32" i="16"/>
  <c r="AO20" i="15" s="1"/>
  <c r="H21" i="16"/>
  <c r="N26" i="16" l="1"/>
  <c r="A25" i="16"/>
  <c r="ES33" i="16"/>
  <c r="H22" i="16"/>
  <c r="A21" i="15"/>
  <c r="N27" i="16" l="1"/>
  <c r="A26" i="16"/>
  <c r="H23" i="16"/>
  <c r="N28" i="16" l="1"/>
  <c r="A27" i="16"/>
  <c r="H24" i="16"/>
  <c r="N29" i="16" l="1"/>
  <c r="A28" i="16"/>
  <c r="H25" i="16"/>
  <c r="N30" i="16" l="1"/>
  <c r="A29" i="16"/>
  <c r="H26" i="16"/>
  <c r="N31" i="16" l="1"/>
  <c r="A30" i="16"/>
  <c r="H27" i="16"/>
  <c r="N32" i="16" l="1"/>
  <c r="A31" i="16"/>
  <c r="H28" i="16"/>
  <c r="N33" i="16" l="1"/>
  <c r="A32" i="16"/>
  <c r="H29" i="16"/>
  <c r="N34" i="16" l="1"/>
  <c r="A33" i="16"/>
  <c r="H30" i="16"/>
  <c r="A34" i="16" l="1"/>
  <c r="H31" i="16"/>
  <c r="H32" i="16" l="1"/>
  <c r="H33" i="16" l="1"/>
  <c r="H34" i="16" l="1"/>
  <c r="B13" i="15" l="1"/>
  <c r="AB15" i="15" l="1"/>
  <c r="V15" i="15"/>
  <c r="AE16" i="15"/>
  <c r="AH16" i="15"/>
  <c r="Q16" i="15"/>
  <c r="W16" i="15"/>
  <c r="T16" i="15"/>
  <c r="G16" i="15"/>
  <c r="I19" i="15"/>
  <c r="R18" i="15"/>
  <c r="T18" i="15"/>
  <c r="W20" i="15"/>
  <c r="AE20" i="15"/>
  <c r="R19" i="15"/>
  <c r="AF20" i="15"/>
  <c r="P20" i="15"/>
  <c r="W19" i="15"/>
  <c r="AA20" i="15"/>
  <c r="AH14" i="15"/>
  <c r="AG14" i="15"/>
  <c r="R15" i="15"/>
  <c r="S15" i="15"/>
  <c r="S16" i="15"/>
  <c r="V17" i="15"/>
  <c r="AF17" i="15"/>
  <c r="I16" i="15"/>
  <c r="T17" i="15"/>
  <c r="O17" i="15"/>
  <c r="V19" i="15"/>
  <c r="AA19" i="15"/>
  <c r="AA18" i="15"/>
  <c r="I18" i="15"/>
  <c r="Y19" i="15"/>
  <c r="O19" i="15"/>
  <c r="U18" i="15"/>
  <c r="R20" i="15"/>
  <c r="J17" i="15"/>
  <c r="X20" i="15"/>
  <c r="Z14" i="15"/>
  <c r="I14" i="15"/>
  <c r="S14" i="15"/>
  <c r="V14" i="15"/>
  <c r="AH15" i="15"/>
  <c r="Q15" i="15"/>
  <c r="V16" i="15"/>
  <c r="AB16" i="15"/>
  <c r="AA16" i="15"/>
  <c r="AG17" i="15"/>
  <c r="I17" i="15"/>
  <c r="AH17" i="15"/>
  <c r="J16" i="15"/>
  <c r="AG18" i="15"/>
  <c r="H15" i="15"/>
  <c r="X18" i="15"/>
  <c r="G19" i="15"/>
  <c r="AG19" i="15"/>
  <c r="X19" i="15"/>
  <c r="Z20" i="15"/>
  <c r="AD14" i="15"/>
  <c r="Y14" i="15"/>
  <c r="T15" i="15"/>
  <c r="AG15" i="15"/>
  <c r="O16" i="15"/>
  <c r="U16" i="15"/>
  <c r="Q17" i="15"/>
  <c r="R16" i="15"/>
  <c r="X17" i="15"/>
  <c r="Y16" i="15"/>
  <c r="P19" i="15"/>
  <c r="Y20" i="15"/>
  <c r="Q18" i="15"/>
  <c r="AB19" i="15"/>
  <c r="AC19" i="15"/>
  <c r="H16" i="15"/>
  <c r="AF18" i="15"/>
  <c r="Q20" i="15"/>
  <c r="O14" i="15"/>
  <c r="X14" i="15"/>
  <c r="AA14" i="15"/>
  <c r="AF14" i="15"/>
  <c r="U14" i="15"/>
  <c r="I15" i="15"/>
  <c r="AF15" i="15"/>
  <c r="P15" i="15"/>
  <c r="AC16" i="15"/>
  <c r="Y17" i="15"/>
  <c r="AE17" i="15"/>
  <c r="R17" i="15"/>
  <c r="AB17" i="15"/>
  <c r="AC17" i="15"/>
  <c r="AH18" i="15"/>
  <c r="H17" i="15"/>
  <c r="T19" i="15"/>
  <c r="I20" i="15"/>
  <c r="Z18" i="15"/>
  <c r="H18" i="15"/>
  <c r="AD20" i="15"/>
  <c r="G18" i="15"/>
  <c r="G20" i="15"/>
  <c r="V20" i="15"/>
  <c r="G14" i="15"/>
  <c r="AB14" i="15"/>
  <c r="Q14" i="15"/>
  <c r="AC14" i="15"/>
  <c r="J14" i="15"/>
  <c r="AE15" i="15"/>
  <c r="Y15" i="15"/>
  <c r="AC15" i="15"/>
  <c r="O15" i="15"/>
  <c r="AA17" i="15"/>
  <c r="Z17" i="15"/>
  <c r="G17" i="15"/>
  <c r="AF16" i="15"/>
  <c r="X16" i="15"/>
  <c r="W18" i="15"/>
  <c r="Z19" i="15"/>
  <c r="Y18" i="15"/>
  <c r="AD18" i="15"/>
  <c r="S19" i="15"/>
  <c r="AC18" i="15"/>
  <c r="S20" i="15"/>
  <c r="J18" i="15"/>
  <c r="AC20" i="15"/>
  <c r="T14" i="15"/>
  <c r="AD15" i="15"/>
  <c r="X15" i="15"/>
  <c r="G15" i="15"/>
  <c r="AA15" i="15"/>
  <c r="P16" i="15"/>
  <c r="S17" i="15"/>
  <c r="AB20" i="15"/>
  <c r="AD17" i="15"/>
  <c r="U17" i="15"/>
  <c r="J15" i="15"/>
  <c r="U19" i="15"/>
  <c r="J19" i="15"/>
  <c r="AE19" i="15"/>
  <c r="AH19" i="15"/>
  <c r="AD19" i="15"/>
  <c r="AB18" i="15"/>
  <c r="Q19" i="15"/>
  <c r="O20" i="15"/>
  <c r="U20" i="15"/>
  <c r="AE14" i="15"/>
  <c r="R14" i="15"/>
  <c r="W14" i="15"/>
  <c r="W17" i="15"/>
  <c r="O18" i="15"/>
  <c r="AG16" i="15"/>
  <c r="V18" i="15"/>
  <c r="P14" i="15"/>
  <c r="U15" i="15"/>
  <c r="S18" i="15"/>
  <c r="Z15" i="15"/>
  <c r="T20" i="15"/>
  <c r="AH20" i="15"/>
  <c r="W15" i="15"/>
  <c r="H19" i="15"/>
  <c r="H20" i="15"/>
  <c r="H14" i="15"/>
  <c r="Z16" i="15"/>
  <c r="AE18" i="15"/>
  <c r="AG20" i="15"/>
  <c r="AD16" i="15"/>
  <c r="P18" i="15"/>
  <c r="J20" i="15"/>
  <c r="P17" i="15"/>
  <c r="AF19" i="15"/>
  <c r="C19" i="15" l="1"/>
  <c r="D17" i="15"/>
  <c r="F17" i="15"/>
  <c r="E18" i="15"/>
  <c r="D20" i="15"/>
  <c r="C18" i="15"/>
  <c r="F19" i="15"/>
  <c r="D18" i="15"/>
  <c r="F18" i="15"/>
  <c r="E19" i="15"/>
  <c r="C17" i="15"/>
  <c r="E17" i="15"/>
  <c r="D19" i="15"/>
  <c r="E20" i="15"/>
  <c r="C20" i="15"/>
  <c r="F20" i="15"/>
  <c r="AI17" i="15"/>
  <c r="AJ17" i="15" s="1"/>
  <c r="AL17" i="15" s="1"/>
  <c r="AI18" i="15"/>
  <c r="AJ18" i="15" s="1"/>
  <c r="AL18" i="15" s="1"/>
  <c r="V22" i="15"/>
  <c r="I22" i="15"/>
  <c r="AH22" i="15"/>
  <c r="AI16" i="15"/>
  <c r="AJ16" i="15" s="1"/>
  <c r="AL16" i="15" s="1"/>
  <c r="AI15" i="15"/>
  <c r="AJ15" i="15" s="1"/>
  <c r="AL15" i="15" s="1"/>
  <c r="X22" i="15"/>
  <c r="Y22" i="15"/>
  <c r="Z22" i="15"/>
  <c r="AI20" i="15"/>
  <c r="AJ20" i="15" s="1"/>
  <c r="AL20" i="15" s="1"/>
  <c r="W22" i="15"/>
  <c r="AI14" i="15"/>
  <c r="AC22" i="15"/>
  <c r="O22" i="15"/>
  <c r="U22" i="15"/>
  <c r="AD22" i="15"/>
  <c r="S22" i="15"/>
  <c r="R22" i="15"/>
  <c r="Q22" i="15"/>
  <c r="G22" i="15"/>
  <c r="P22" i="15"/>
  <c r="AE22" i="15"/>
  <c r="AB22" i="15"/>
  <c r="AI19" i="15"/>
  <c r="AJ19" i="15" s="1"/>
  <c r="AL19" i="15" s="1"/>
  <c r="J22" i="15"/>
  <c r="AF22" i="15"/>
  <c r="H22" i="15"/>
  <c r="T22" i="15"/>
  <c r="AA22" i="15"/>
  <c r="AG22" i="15"/>
  <c r="AI22" i="15" l="1"/>
  <c r="AJ14" i="15"/>
  <c r="AL14" i="15" s="1"/>
  <c r="AJ22" i="15" l="1"/>
  <c r="AL22" i="15" l="1"/>
  <c r="AM18" i="15" l="1"/>
  <c r="AM19" i="15"/>
  <c r="AM17" i="15"/>
  <c r="AM20" i="15"/>
  <c r="AM22" i="15" l="1"/>
</calcChain>
</file>

<file path=xl/sharedStrings.xml><?xml version="1.0" encoding="utf-8"?>
<sst xmlns="http://schemas.openxmlformats.org/spreadsheetml/2006/main" count="646" uniqueCount="194">
  <si>
    <t>市町村名</t>
    <rPh sb="0" eb="3">
      <t>シチョウソン</t>
    </rPh>
    <rPh sb="3" eb="4">
      <t>メイ</t>
    </rPh>
    <phoneticPr fontId="4"/>
  </si>
  <si>
    <t>事業費</t>
    <rPh sb="0" eb="3">
      <t>ジギョウヒ</t>
    </rPh>
    <phoneticPr fontId="4"/>
  </si>
  <si>
    <t>備考</t>
    <rPh sb="0" eb="2">
      <t>ビコウ</t>
    </rPh>
    <phoneticPr fontId="4"/>
  </si>
  <si>
    <t>（円）</t>
    <rPh sb="1" eb="2">
      <t>エン</t>
    </rPh>
    <phoneticPr fontId="4"/>
  </si>
  <si>
    <t>その他</t>
    <rPh sb="2" eb="3">
      <t>タ</t>
    </rPh>
    <phoneticPr fontId="4"/>
  </si>
  <si>
    <t>　（１）総括表</t>
    <rPh sb="4" eb="6">
      <t>ソウカツ</t>
    </rPh>
    <rPh sb="6" eb="7">
      <t>ヒョウ</t>
    </rPh>
    <phoneticPr fontId="4"/>
  </si>
  <si>
    <t>No</t>
    <phoneticPr fontId="4"/>
  </si>
  <si>
    <t>市町村名</t>
    <rPh sb="0" eb="4">
      <t>シチョウソンメイ</t>
    </rPh>
    <phoneticPr fontId="4"/>
  </si>
  <si>
    <t>項目</t>
    <rPh sb="0" eb="2">
      <t>コウモク</t>
    </rPh>
    <phoneticPr fontId="4"/>
  </si>
  <si>
    <t>合計</t>
    <rPh sb="0" eb="2">
      <t>ゴウケイ</t>
    </rPh>
    <phoneticPr fontId="4"/>
  </si>
  <si>
    <t>（注）</t>
    <rPh sb="1" eb="2">
      <t>チュウ</t>
    </rPh>
    <phoneticPr fontId="4"/>
  </si>
  <si>
    <t>（２）　（個別表）</t>
    <rPh sb="5" eb="7">
      <t>コベツ</t>
    </rPh>
    <rPh sb="7" eb="8">
      <t>ヒョウ</t>
    </rPh>
    <phoneticPr fontId="4"/>
  </si>
  <si>
    <t>経費情報</t>
    <rPh sb="0" eb="2">
      <t>ケイヒ</t>
    </rPh>
    <rPh sb="2" eb="4">
      <t>ジョウホウ</t>
    </rPh>
    <phoneticPr fontId="4"/>
  </si>
  <si>
    <t xml:space="preserve">消費税仕入控除税額
</t>
    <rPh sb="0" eb="3">
      <t>ショウヒゼイ</t>
    </rPh>
    <rPh sb="3" eb="5">
      <t>シイ</t>
    </rPh>
    <rPh sb="5" eb="7">
      <t>コウジョ</t>
    </rPh>
    <rPh sb="7" eb="9">
      <t>ゼイガク</t>
    </rPh>
    <phoneticPr fontId="4"/>
  </si>
  <si>
    <t>関連事業の実施状況の確認
（確認した場合はチェックを入れること）</t>
    <rPh sb="0" eb="2">
      <t>カンレン</t>
    </rPh>
    <rPh sb="2" eb="4">
      <t>ジギョウ</t>
    </rPh>
    <rPh sb="5" eb="7">
      <t>ジッシ</t>
    </rPh>
    <rPh sb="7" eb="9">
      <t>ジョウキョウ</t>
    </rPh>
    <rPh sb="10" eb="12">
      <t>カクニン</t>
    </rPh>
    <rPh sb="14" eb="16">
      <t>カクニン</t>
    </rPh>
    <rPh sb="18" eb="20">
      <t>バアイ</t>
    </rPh>
    <rPh sb="26" eb="27">
      <t>イ</t>
    </rPh>
    <phoneticPr fontId="4"/>
  </si>
  <si>
    <t>国費</t>
    <rPh sb="0" eb="2">
      <t>コクヒ</t>
    </rPh>
    <phoneticPr fontId="4"/>
  </si>
  <si>
    <t>都道府
県費</t>
    <rPh sb="0" eb="2">
      <t>トドウ</t>
    </rPh>
    <rPh sb="2" eb="3">
      <t>フ</t>
    </rPh>
    <rPh sb="4" eb="6">
      <t>ケンピ</t>
    </rPh>
    <rPh sb="5" eb="6">
      <t>ヒ</t>
    </rPh>
    <phoneticPr fontId="4"/>
  </si>
  <si>
    <t>市町村費</t>
    <rPh sb="0" eb="3">
      <t>シチョウソン</t>
    </rPh>
    <rPh sb="3" eb="4">
      <t>ヒ</t>
    </rPh>
    <phoneticPr fontId="4"/>
  </si>
  <si>
    <t xml:space="preserve">現状値
</t>
    <rPh sb="0" eb="2">
      <t>ゲンジョウ</t>
    </rPh>
    <rPh sb="2" eb="3">
      <t>チ</t>
    </rPh>
    <phoneticPr fontId="4"/>
  </si>
  <si>
    <t xml:space="preserve">単位
</t>
    <rPh sb="0" eb="2">
      <t>タンイ</t>
    </rPh>
    <phoneticPr fontId="4"/>
  </si>
  <si>
    <t>除税額</t>
    <rPh sb="0" eb="1">
      <t>ジョ</t>
    </rPh>
    <rPh sb="1" eb="3">
      <t>ゼイガク</t>
    </rPh>
    <phoneticPr fontId="4"/>
  </si>
  <si>
    <t>うち国費</t>
    <rPh sb="2" eb="4">
      <t>コクヒ</t>
    </rPh>
    <phoneticPr fontId="4"/>
  </si>
  <si>
    <t>助成対象者毎の整備内容の整理番号</t>
    <rPh sb="0" eb="2">
      <t>ジョセイ</t>
    </rPh>
    <rPh sb="2" eb="5">
      <t>タイショウシャ</t>
    </rPh>
    <rPh sb="5" eb="6">
      <t>ゴト</t>
    </rPh>
    <rPh sb="7" eb="9">
      <t>セイビ</t>
    </rPh>
    <rPh sb="9" eb="11">
      <t>ナイヨウ</t>
    </rPh>
    <rPh sb="12" eb="14">
      <t>セイリ</t>
    </rPh>
    <rPh sb="14" eb="16">
      <t>バンゴウ</t>
    </rPh>
    <phoneticPr fontId="15"/>
  </si>
  <si>
    <t>整理番号</t>
    <rPh sb="0" eb="2">
      <t>セイリ</t>
    </rPh>
    <rPh sb="2" eb="4">
      <t>バンゴウ</t>
    </rPh>
    <phoneticPr fontId="15"/>
  </si>
  <si>
    <t>認定農業者等の区分</t>
    <rPh sb="0" eb="2">
      <t>ニンテイ</t>
    </rPh>
    <rPh sb="2" eb="5">
      <t>ノウギョウシャ</t>
    </rPh>
    <rPh sb="5" eb="6">
      <t>トウ</t>
    </rPh>
    <rPh sb="7" eb="9">
      <t>クブン</t>
    </rPh>
    <phoneticPr fontId="15"/>
  </si>
  <si>
    <t>市町村個別番号</t>
    <rPh sb="0" eb="3">
      <t>シチョウソン</t>
    </rPh>
    <rPh sb="3" eb="5">
      <t>コベツ</t>
    </rPh>
    <rPh sb="5" eb="7">
      <t>バンゴウ</t>
    </rPh>
    <phoneticPr fontId="5"/>
  </si>
  <si>
    <t>市町村先頭行</t>
    <rPh sb="0" eb="3">
      <t>シチョウソン</t>
    </rPh>
    <phoneticPr fontId="5"/>
  </si>
  <si>
    <t>対象者先頭行</t>
    <rPh sb="0" eb="3">
      <t>タイショウシャ</t>
    </rPh>
    <rPh sb="3" eb="6">
      <t>セントウギョウ</t>
    </rPh>
    <phoneticPr fontId="5"/>
  </si>
  <si>
    <t>経営形態の別の区分</t>
    <rPh sb="0" eb="2">
      <t>ケイエイ</t>
    </rPh>
    <rPh sb="2" eb="4">
      <t>ケイタイ</t>
    </rPh>
    <rPh sb="5" eb="6">
      <t>ベツ</t>
    </rPh>
    <rPh sb="7" eb="9">
      <t>クブン</t>
    </rPh>
    <phoneticPr fontId="15"/>
  </si>
  <si>
    <t>助成対象者名</t>
    <rPh sb="0" eb="2">
      <t>ジョセイ</t>
    </rPh>
    <rPh sb="2" eb="5">
      <t>タイショウシャ</t>
    </rPh>
    <rPh sb="5" eb="6">
      <t>メイ</t>
    </rPh>
    <phoneticPr fontId="4"/>
  </si>
  <si>
    <t>合計</t>
    <rPh sb="0" eb="2">
      <t>ゴウケイ</t>
    </rPh>
    <phoneticPr fontId="9"/>
  </si>
  <si>
    <t>課税事業者区分</t>
    <rPh sb="0" eb="2">
      <t>カゼイ</t>
    </rPh>
    <rPh sb="2" eb="5">
      <t>ジギョウシャ</t>
    </rPh>
    <rPh sb="5" eb="7">
      <t>クブン</t>
    </rPh>
    <phoneticPr fontId="9"/>
  </si>
  <si>
    <t>事業費</t>
    <rPh sb="0" eb="3">
      <t>ジギョウヒ</t>
    </rPh>
    <phoneticPr fontId="9"/>
  </si>
  <si>
    <t>上限額確認</t>
    <rPh sb="0" eb="3">
      <t>ジョウゲンガク</t>
    </rPh>
    <rPh sb="3" eb="5">
      <t>カクニン</t>
    </rPh>
    <phoneticPr fontId="9"/>
  </si>
  <si>
    <t>データ行個別番号（参考）</t>
    <rPh sb="3" eb="4">
      <t>ギョウ</t>
    </rPh>
    <rPh sb="4" eb="6">
      <t>コベツ</t>
    </rPh>
    <rPh sb="6" eb="8">
      <t>バンゴウ</t>
    </rPh>
    <rPh sb="9" eb="11">
      <t>サンコウ</t>
    </rPh>
    <phoneticPr fontId="5"/>
  </si>
  <si>
    <t>vlookup用→</t>
    <rPh sb="7" eb="8">
      <t>ヨウ</t>
    </rPh>
    <phoneticPr fontId="9"/>
  </si>
  <si>
    <t>都道府県個別番号</t>
    <rPh sb="0" eb="4">
      <t>トドウフケン</t>
    </rPh>
    <rPh sb="4" eb="6">
      <t>コベツ</t>
    </rPh>
    <rPh sb="6" eb="8">
      <t>バンゴウ</t>
    </rPh>
    <phoneticPr fontId="4"/>
  </si>
  <si>
    <t>都道府県名</t>
    <rPh sb="0" eb="4">
      <t>トドウフケン</t>
    </rPh>
    <rPh sb="4" eb="5">
      <t>メイ</t>
    </rPh>
    <phoneticPr fontId="4"/>
  </si>
  <si>
    <t>　</t>
    <phoneticPr fontId="9"/>
  </si>
  <si>
    <t>助成対象者の整理番号</t>
    <rPh sb="0" eb="2">
      <t>ジョセイ</t>
    </rPh>
    <rPh sb="2" eb="5">
      <t>タイショウシャ</t>
    </rPh>
    <rPh sb="6" eb="8">
      <t>セイリ</t>
    </rPh>
    <rPh sb="8" eb="10">
      <t>バンゴウ</t>
    </rPh>
    <phoneticPr fontId="4"/>
  </si>
  <si>
    <t>事業内容
（取組内容、機械等名称及び能力･規模等）</t>
    <rPh sb="0" eb="2">
      <t>ジギョウ</t>
    </rPh>
    <rPh sb="2" eb="4">
      <t>ナイヨウ</t>
    </rPh>
    <rPh sb="6" eb="8">
      <t>トリクミ</t>
    </rPh>
    <rPh sb="8" eb="10">
      <t>ナイヨウ</t>
    </rPh>
    <rPh sb="11" eb="13">
      <t>キカイ</t>
    </rPh>
    <rPh sb="13" eb="14">
      <t>トウ</t>
    </rPh>
    <rPh sb="14" eb="16">
      <t>メイショウ</t>
    </rPh>
    <rPh sb="16" eb="17">
      <t>オヨ</t>
    </rPh>
    <rPh sb="18" eb="20">
      <t>ノウリョク</t>
    </rPh>
    <rPh sb="21" eb="23">
      <t>キボ</t>
    </rPh>
    <rPh sb="23" eb="24">
      <t>トウ</t>
    </rPh>
    <phoneticPr fontId="4"/>
  </si>
  <si>
    <t>本則の課税事業者は「1」、簡易課税事業者又は課税事業者でない場合は｢2｣を記入。不明な場合は空欄</t>
    <rPh sb="13" eb="15">
      <t>カンイ</t>
    </rPh>
    <rPh sb="15" eb="17">
      <t>カゼイ</t>
    </rPh>
    <rPh sb="17" eb="20">
      <t>ジギョウシャ</t>
    </rPh>
    <rPh sb="20" eb="21">
      <t>マタ</t>
    </rPh>
    <rPh sb="22" eb="24">
      <t>カゼイ</t>
    </rPh>
    <rPh sb="24" eb="27">
      <t>ジギョウシャ</t>
    </rPh>
    <rPh sb="30" eb="32">
      <t>バアイ</t>
    </rPh>
    <rPh sb="40" eb="42">
      <t>フメイ</t>
    </rPh>
    <rPh sb="43" eb="45">
      <t>バアイ</t>
    </rPh>
    <rPh sb="46" eb="48">
      <t>クウラン</t>
    </rPh>
    <phoneticPr fontId="3"/>
  </si>
  <si>
    <t xml:space="preserve">集落営農組織名又は連携組織名
</t>
    <rPh sb="0" eb="2">
      <t>シュウラク</t>
    </rPh>
    <rPh sb="2" eb="4">
      <t>エイノウ</t>
    </rPh>
    <rPh sb="4" eb="6">
      <t>ソシキ</t>
    </rPh>
    <rPh sb="6" eb="7">
      <t>メイ</t>
    </rPh>
    <rPh sb="7" eb="8">
      <t>マタ</t>
    </rPh>
    <rPh sb="9" eb="11">
      <t>レンケイ</t>
    </rPh>
    <rPh sb="11" eb="13">
      <t>ソシキ</t>
    </rPh>
    <rPh sb="13" eb="14">
      <t>メイ</t>
    </rPh>
    <phoneticPr fontId="4"/>
  </si>
  <si>
    <t>サポート経費</t>
    <rPh sb="4" eb="6">
      <t>ケイヒ</t>
    </rPh>
    <phoneticPr fontId="9"/>
  </si>
  <si>
    <t>市町村</t>
    <rPh sb="0" eb="3">
      <t>シチョウソン</t>
    </rPh>
    <phoneticPr fontId="9"/>
  </si>
  <si>
    <t>都道府県</t>
    <rPh sb="0" eb="4">
      <t>トドウフケン</t>
    </rPh>
    <phoneticPr fontId="9"/>
  </si>
  <si>
    <t>①
事業費*定額or1/2</t>
    <rPh sb="2" eb="5">
      <t>ジギョウヒ</t>
    </rPh>
    <rPh sb="6" eb="8">
      <t>テイガク</t>
    </rPh>
    <phoneticPr fontId="9"/>
  </si>
  <si>
    <t>事業実施年度
（令和）</t>
    <rPh sb="0" eb="2">
      <t>ジギョウ</t>
    </rPh>
    <rPh sb="2" eb="4">
      <t>ジッシ</t>
    </rPh>
    <rPh sb="4" eb="6">
      <t>ネンド</t>
    </rPh>
    <rPh sb="8" eb="10">
      <t>レイワ</t>
    </rPh>
    <phoneticPr fontId="9"/>
  </si>
  <si>
    <t>ビジョンごとの合計</t>
    <rPh sb="7" eb="9">
      <t>ゴウケイ</t>
    </rPh>
    <phoneticPr fontId="9"/>
  </si>
  <si>
    <t>助成対象者情報</t>
    <rPh sb="0" eb="2">
      <t>ジョセイ</t>
    </rPh>
    <rPh sb="2" eb="4">
      <t>タイショウ</t>
    </rPh>
    <rPh sb="4" eb="5">
      <t>シャ</t>
    </rPh>
    <rPh sb="5" eb="7">
      <t>ジョウホウ</t>
    </rPh>
    <phoneticPr fontId="4"/>
  </si>
  <si>
    <t>助成対象者の詳細</t>
    <rPh sb="0" eb="2">
      <t>ジョセイ</t>
    </rPh>
    <rPh sb="2" eb="4">
      <t>タイショウ</t>
    </rPh>
    <rPh sb="4" eb="5">
      <t>シャ</t>
    </rPh>
    <rPh sb="6" eb="8">
      <t>ショウサイ</t>
    </rPh>
    <phoneticPr fontId="4"/>
  </si>
  <si>
    <t>ビジョン別番号</t>
    <rPh sb="4" eb="5">
      <t>ベツ</t>
    </rPh>
    <rPh sb="5" eb="7">
      <t>バンゴウ</t>
    </rPh>
    <phoneticPr fontId="5"/>
  </si>
  <si>
    <t>事業費</t>
    <rPh sb="0" eb="3">
      <t>ジギョウヒ</t>
    </rPh>
    <phoneticPr fontId="9"/>
  </si>
  <si>
    <t>国費</t>
    <rPh sb="0" eb="2">
      <t>コクヒ</t>
    </rPh>
    <phoneticPr fontId="9"/>
  </si>
  <si>
    <t>ビジョン先頭行</t>
    <rPh sb="4" eb="6">
      <t>セントウ</t>
    </rPh>
    <rPh sb="6" eb="7">
      <t>ギョウ</t>
    </rPh>
    <phoneticPr fontId="5"/>
  </si>
  <si>
    <t>全体</t>
    <rPh sb="0" eb="2">
      <t>ゼンタイ</t>
    </rPh>
    <phoneticPr fontId="9"/>
  </si>
  <si>
    <t>事業費等</t>
    <rPh sb="0" eb="2">
      <t>ジギョウ</t>
    </rPh>
    <rPh sb="2" eb="3">
      <t>ヒ</t>
    </rPh>
    <rPh sb="3" eb="4">
      <t>トウ</t>
    </rPh>
    <phoneticPr fontId="9"/>
  </si>
  <si>
    <t>助成事業</t>
    <rPh sb="0" eb="2">
      <t>ジョセイ</t>
    </rPh>
    <rPh sb="2" eb="4">
      <t>ジギョウ</t>
    </rPh>
    <phoneticPr fontId="9"/>
  </si>
  <si>
    <t>（円）</t>
    <rPh sb="1" eb="2">
      <t>エン</t>
    </rPh>
    <phoneticPr fontId="9"/>
  </si>
  <si>
    <t>成果目標の設定状況</t>
    <rPh sb="0" eb="2">
      <t>セイカ</t>
    </rPh>
    <rPh sb="2" eb="4">
      <t>モクヒョウ</t>
    </rPh>
    <rPh sb="5" eb="7">
      <t>セッテイ</t>
    </rPh>
    <rPh sb="7" eb="9">
      <t>ジョウキョウ</t>
    </rPh>
    <phoneticPr fontId="15"/>
  </si>
  <si>
    <t>人</t>
    <rPh sb="0" eb="1">
      <t>ニン</t>
    </rPh>
    <phoneticPr fontId="9"/>
  </si>
  <si>
    <t>取組内容と成果目標の項目の関連</t>
    <rPh sb="0" eb="2">
      <t>トリクミ</t>
    </rPh>
    <rPh sb="2" eb="4">
      <t>ナイヨウ</t>
    </rPh>
    <rPh sb="5" eb="7">
      <t>セイカ</t>
    </rPh>
    <rPh sb="7" eb="9">
      <t>モクヒョウ</t>
    </rPh>
    <rPh sb="10" eb="12">
      <t>コウモク</t>
    </rPh>
    <rPh sb="13" eb="15">
      <t>カンレン</t>
    </rPh>
    <phoneticPr fontId="4"/>
  </si>
  <si>
    <t>（１）人材の確保</t>
    <rPh sb="3" eb="5">
      <t>ジンザイ</t>
    </rPh>
    <rPh sb="6" eb="8">
      <t>カクホ</t>
    </rPh>
    <phoneticPr fontId="4"/>
  </si>
  <si>
    <t>（４）経営の高度化</t>
    <rPh sb="3" eb="5">
      <t>ケイエイ</t>
    </rPh>
    <rPh sb="6" eb="9">
      <t>コウドカ</t>
    </rPh>
    <phoneticPr fontId="9"/>
  </si>
  <si>
    <t>（２）高収益作物等の導入・拡大</t>
    <rPh sb="3" eb="6">
      <t>コウシュウエキ</t>
    </rPh>
    <rPh sb="6" eb="8">
      <t>サクモツ</t>
    </rPh>
    <rPh sb="8" eb="9">
      <t>トウ</t>
    </rPh>
    <rPh sb="10" eb="12">
      <t>ドウニュウ</t>
    </rPh>
    <rPh sb="13" eb="15">
      <t>カクダイ</t>
    </rPh>
    <phoneticPr fontId="9"/>
  </si>
  <si>
    <t>（２）人材の育成</t>
    <rPh sb="3" eb="5">
      <t>ジンザイ</t>
    </rPh>
    <rPh sb="6" eb="8">
      <t>イクセイ</t>
    </rPh>
    <phoneticPr fontId="4"/>
  </si>
  <si>
    <t>件</t>
    <rPh sb="0" eb="1">
      <t>ケン</t>
    </rPh>
    <phoneticPr fontId="9"/>
  </si>
  <si>
    <t>ha</t>
    <phoneticPr fontId="9"/>
  </si>
  <si>
    <t>集落営農組織名（広域連携等の構成組織である集落営農組織の一部が目標設定する場合のみ記載）</t>
    <rPh sb="0" eb="2">
      <t>シュウラク</t>
    </rPh>
    <rPh sb="2" eb="4">
      <t>エイノウ</t>
    </rPh>
    <rPh sb="4" eb="6">
      <t>ソシキ</t>
    </rPh>
    <rPh sb="6" eb="7">
      <t>メイ</t>
    </rPh>
    <rPh sb="8" eb="10">
      <t>コウイキ</t>
    </rPh>
    <rPh sb="10" eb="12">
      <t>レンケイ</t>
    </rPh>
    <rPh sb="12" eb="13">
      <t>トウ</t>
    </rPh>
    <rPh sb="14" eb="16">
      <t>コウセイ</t>
    </rPh>
    <rPh sb="16" eb="18">
      <t>ソシキ</t>
    </rPh>
    <rPh sb="21" eb="23">
      <t>シュウラク</t>
    </rPh>
    <rPh sb="23" eb="25">
      <t>エイノウ</t>
    </rPh>
    <rPh sb="25" eb="27">
      <t>ソシキ</t>
    </rPh>
    <rPh sb="28" eb="30">
      <t>イチブ</t>
    </rPh>
    <rPh sb="31" eb="33">
      <t>モクヒョウ</t>
    </rPh>
    <rPh sb="33" eb="35">
      <t>セッテイ</t>
    </rPh>
    <rPh sb="37" eb="39">
      <t>バアイ</t>
    </rPh>
    <rPh sb="41" eb="43">
      <t>キサイ</t>
    </rPh>
    <phoneticPr fontId="4"/>
  </si>
  <si>
    <t>複式簿記の導入</t>
    <rPh sb="0" eb="2">
      <t>フクシキ</t>
    </rPh>
    <rPh sb="2" eb="4">
      <t>ボキ</t>
    </rPh>
    <rPh sb="5" eb="7">
      <t>ドウニュウ</t>
    </rPh>
    <phoneticPr fontId="9"/>
  </si>
  <si>
    <t>就業規則の策定</t>
    <rPh sb="0" eb="2">
      <t>シュウギョウ</t>
    </rPh>
    <rPh sb="2" eb="4">
      <t>キソク</t>
    </rPh>
    <rPh sb="5" eb="7">
      <t>サクテイ</t>
    </rPh>
    <phoneticPr fontId="9"/>
  </si>
  <si>
    <t>ＧＡＰの導入</t>
    <rPh sb="4" eb="6">
      <t>ドウニュウ</t>
    </rPh>
    <phoneticPr fontId="9"/>
  </si>
  <si>
    <t>法人化</t>
    <rPh sb="0" eb="3">
      <t>ホウジンカ</t>
    </rPh>
    <phoneticPr fontId="9"/>
  </si>
  <si>
    <t>基幹作業の労働時間削減</t>
    <rPh sb="0" eb="2">
      <t>キカン</t>
    </rPh>
    <rPh sb="2" eb="4">
      <t>サギョウ</t>
    </rPh>
    <rPh sb="5" eb="7">
      <t>ロウドウ</t>
    </rPh>
    <rPh sb="7" eb="9">
      <t>ジカン</t>
    </rPh>
    <rPh sb="9" eb="11">
      <t>サクゲン</t>
    </rPh>
    <phoneticPr fontId="9"/>
  </si>
  <si>
    <t>時間</t>
    <rPh sb="0" eb="2">
      <t>ジカン</t>
    </rPh>
    <phoneticPr fontId="9"/>
  </si>
  <si>
    <t>縮減率
（％）</t>
    <rPh sb="0" eb="2">
      <t>シュクゲン</t>
    </rPh>
    <rPh sb="2" eb="3">
      <t>リツ</t>
    </rPh>
    <phoneticPr fontId="4"/>
  </si>
  <si>
    <t>高収益作物や有機農産物の販売増加</t>
    <rPh sb="0" eb="3">
      <t>コウシュウエキ</t>
    </rPh>
    <rPh sb="3" eb="5">
      <t>サクモツ</t>
    </rPh>
    <rPh sb="6" eb="8">
      <t>ユウキ</t>
    </rPh>
    <rPh sb="8" eb="11">
      <t>ノウサンブツ</t>
    </rPh>
    <rPh sb="12" eb="14">
      <t>ハンバイ</t>
    </rPh>
    <rPh sb="14" eb="16">
      <t>ゾウカ</t>
    </rPh>
    <phoneticPr fontId="9"/>
  </si>
  <si>
    <t>万円</t>
    <rPh sb="0" eb="2">
      <t>マンエン</t>
    </rPh>
    <phoneticPr fontId="9"/>
  </si>
  <si>
    <t>増加額
（万円）</t>
    <rPh sb="0" eb="2">
      <t>ゾウカ</t>
    </rPh>
    <rPh sb="2" eb="3">
      <t>ガク</t>
    </rPh>
    <rPh sb="5" eb="7">
      <t>マンエン</t>
    </rPh>
    <phoneticPr fontId="4"/>
  </si>
  <si>
    <t>常時雇用者の増加（年間７か月以上雇用される者）</t>
    <rPh sb="0" eb="2">
      <t>ジョウジ</t>
    </rPh>
    <rPh sb="2" eb="4">
      <t>コヨウ</t>
    </rPh>
    <rPh sb="4" eb="5">
      <t>シャ</t>
    </rPh>
    <rPh sb="6" eb="8">
      <t>ゾウカ</t>
    </rPh>
    <rPh sb="9" eb="11">
      <t>ネンカン</t>
    </rPh>
    <rPh sb="13" eb="16">
      <t>ゲツイジョウ</t>
    </rPh>
    <rPh sb="16" eb="18">
      <t>コヨウ</t>
    </rPh>
    <rPh sb="21" eb="22">
      <t>シャ</t>
    </rPh>
    <phoneticPr fontId="9"/>
  </si>
  <si>
    <t>雇用就農者のキャリアアップに向けた人材育成計画の策定</t>
    <rPh sb="0" eb="2">
      <t>コヨウ</t>
    </rPh>
    <rPh sb="2" eb="4">
      <t>シュウノウ</t>
    </rPh>
    <rPh sb="4" eb="5">
      <t>シャ</t>
    </rPh>
    <rPh sb="14" eb="15">
      <t>ム</t>
    </rPh>
    <rPh sb="17" eb="19">
      <t>ジンザイ</t>
    </rPh>
    <rPh sb="19" eb="21">
      <t>イクセイ</t>
    </rPh>
    <rPh sb="21" eb="23">
      <t>ケイカク</t>
    </rPh>
    <rPh sb="24" eb="26">
      <t>サクテイ</t>
    </rPh>
    <phoneticPr fontId="9"/>
  </si>
  <si>
    <t>周年作業体系の確立</t>
    <rPh sb="0" eb="2">
      <t>シュウネン</t>
    </rPh>
    <rPh sb="2" eb="4">
      <t>サギョウ</t>
    </rPh>
    <rPh sb="4" eb="6">
      <t>タイケイ</t>
    </rPh>
    <rPh sb="7" eb="9">
      <t>カクリツ</t>
    </rPh>
    <phoneticPr fontId="9"/>
  </si>
  <si>
    <t>既に海外へ輸出している、輸出事業計画の認定を受けている</t>
    <rPh sb="0" eb="1">
      <t>スデ</t>
    </rPh>
    <rPh sb="2" eb="4">
      <t>カイガイ</t>
    </rPh>
    <rPh sb="5" eb="7">
      <t>ユシュツ</t>
    </rPh>
    <rPh sb="12" eb="14">
      <t>ユシュツ</t>
    </rPh>
    <rPh sb="14" eb="16">
      <t>ジギョウ</t>
    </rPh>
    <rPh sb="16" eb="18">
      <t>ケイカク</t>
    </rPh>
    <rPh sb="19" eb="21">
      <t>ニンテイ</t>
    </rPh>
    <rPh sb="22" eb="23">
      <t>ウ</t>
    </rPh>
    <phoneticPr fontId="4"/>
  </si>
  <si>
    <t>農業版ＢＣＰを策定している、収入保険等に加入している</t>
    <rPh sb="0" eb="2">
      <t>ノウギョウ</t>
    </rPh>
    <rPh sb="2" eb="3">
      <t>バン</t>
    </rPh>
    <rPh sb="7" eb="9">
      <t>サクテイ</t>
    </rPh>
    <rPh sb="14" eb="16">
      <t>シュウニュウ</t>
    </rPh>
    <rPh sb="16" eb="18">
      <t>ホケン</t>
    </rPh>
    <rPh sb="18" eb="19">
      <t>トウ</t>
    </rPh>
    <rPh sb="20" eb="22">
      <t>カニュウ</t>
    </rPh>
    <phoneticPr fontId="4"/>
  </si>
  <si>
    <t>（４）経営の高度化</t>
    <rPh sb="3" eb="5">
      <t>ケイエイ</t>
    </rPh>
    <rPh sb="6" eb="9">
      <t>コウドカ</t>
    </rPh>
    <phoneticPr fontId="4"/>
  </si>
  <si>
    <t>（２）高収益作物等の導入・拡大</t>
    <rPh sb="3" eb="6">
      <t>コウシュウエキ</t>
    </rPh>
    <rPh sb="6" eb="8">
      <t>サクモツ</t>
    </rPh>
    <rPh sb="8" eb="9">
      <t>トウ</t>
    </rPh>
    <rPh sb="10" eb="12">
      <t>ドウニュウ</t>
    </rPh>
    <rPh sb="13" eb="15">
      <t>カクダイ</t>
    </rPh>
    <phoneticPr fontId="9"/>
  </si>
  <si>
    <t>（３）加工品や直売等の導入・拡大</t>
    <rPh sb="3" eb="6">
      <t>カコウヒン</t>
    </rPh>
    <rPh sb="7" eb="9">
      <t>チョクバイ</t>
    </rPh>
    <rPh sb="9" eb="10">
      <t>トウ</t>
    </rPh>
    <rPh sb="11" eb="13">
      <t>ドウニュウ</t>
    </rPh>
    <rPh sb="14" eb="16">
      <t>カクダイ</t>
    </rPh>
    <phoneticPr fontId="9"/>
  </si>
  <si>
    <t>項目</t>
    <rPh sb="0" eb="2">
      <t>コウモク</t>
    </rPh>
    <phoneticPr fontId="9"/>
  </si>
  <si>
    <t>成果目標</t>
    <rPh sb="0" eb="1">
      <t>シゲル</t>
    </rPh>
    <rPh sb="1" eb="2">
      <t>ハテ</t>
    </rPh>
    <rPh sb="2" eb="3">
      <t>メ</t>
    </rPh>
    <rPh sb="3" eb="4">
      <t>シルベ</t>
    </rPh>
    <phoneticPr fontId="4"/>
  </si>
  <si>
    <t>事業費（円）</t>
    <rPh sb="0" eb="3">
      <t>ジギョウヒ</t>
    </rPh>
    <rPh sb="4" eb="5">
      <t>エン</t>
    </rPh>
    <phoneticPr fontId="4"/>
  </si>
  <si>
    <t>国庫補助金（円）</t>
    <rPh sb="6" eb="7">
      <t>エン</t>
    </rPh>
    <phoneticPr fontId="9"/>
  </si>
  <si>
    <t>１　記載は、（２）の個別表の記載から転記すること。</t>
    <rPh sb="2" eb="4">
      <t>キサイ</t>
    </rPh>
    <rPh sb="10" eb="12">
      <t>コベツ</t>
    </rPh>
    <rPh sb="12" eb="13">
      <t>ヒョウ</t>
    </rPh>
    <rPh sb="14" eb="16">
      <t>キサイ</t>
    </rPh>
    <rPh sb="18" eb="20">
      <t>テンキ</t>
    </rPh>
    <phoneticPr fontId="13"/>
  </si>
  <si>
    <t>２　都道府県及び市町村のサポート経費について集落ビジョンごとに必要経費を記載すること。</t>
    <rPh sb="2" eb="6">
      <t>トドウフケン</t>
    </rPh>
    <rPh sb="6" eb="7">
      <t>オヨ</t>
    </rPh>
    <rPh sb="8" eb="11">
      <t>シチョウソン</t>
    </rPh>
    <rPh sb="16" eb="18">
      <t>ケイヒ</t>
    </rPh>
    <rPh sb="22" eb="24">
      <t>シュウラク</t>
    </rPh>
    <rPh sb="31" eb="33">
      <t>ヒツヨウ</t>
    </rPh>
    <rPh sb="33" eb="35">
      <t>ケイヒ</t>
    </rPh>
    <rPh sb="36" eb="38">
      <t>キサイ</t>
    </rPh>
    <phoneticPr fontId="13"/>
  </si>
  <si>
    <t>（参考）ポイント算出</t>
    <rPh sb="1" eb="3">
      <t>サンコウ</t>
    </rPh>
    <rPh sb="8" eb="10">
      <t>サンシュツ</t>
    </rPh>
    <phoneticPr fontId="9"/>
  </si>
  <si>
    <t>増加
（人）</t>
    <rPh sb="0" eb="2">
      <t>ゾウカ</t>
    </rPh>
    <rPh sb="4" eb="5">
      <t>ニン</t>
    </rPh>
    <phoneticPr fontId="4"/>
  </si>
  <si>
    <t>複式簿記の導入</t>
    <rPh sb="0" eb="4">
      <t>フクシキボキ</t>
    </rPh>
    <rPh sb="5" eb="7">
      <t>ドウニュウ</t>
    </rPh>
    <phoneticPr fontId="9"/>
  </si>
  <si>
    <t>就業規則の策定</t>
    <rPh sb="0" eb="2">
      <t>シュウギョウ</t>
    </rPh>
    <rPh sb="2" eb="4">
      <t>キソク</t>
    </rPh>
    <rPh sb="5" eb="7">
      <t>サクテイ</t>
    </rPh>
    <phoneticPr fontId="9"/>
  </si>
  <si>
    <t>GAPの取組</t>
    <rPh sb="4" eb="6">
      <t>トリクミ</t>
    </rPh>
    <phoneticPr fontId="9"/>
  </si>
  <si>
    <t>法人</t>
    <rPh sb="0" eb="2">
      <t>ホウジン</t>
    </rPh>
    <phoneticPr fontId="9"/>
  </si>
  <si>
    <t>目標ポイント</t>
    <rPh sb="0" eb="2">
      <t>モクヒョウ</t>
    </rPh>
    <phoneticPr fontId="4"/>
  </si>
  <si>
    <t>現状ポイント</t>
    <rPh sb="0" eb="2">
      <t>ゲンジョウ</t>
    </rPh>
    <phoneticPr fontId="9"/>
  </si>
  <si>
    <t>項目</t>
    <rPh sb="0" eb="2">
      <t>コウモク</t>
    </rPh>
    <phoneticPr fontId="9"/>
  </si>
  <si>
    <t>（参考）金額算定</t>
    <rPh sb="1" eb="3">
      <t>サンコウ</t>
    </rPh>
    <rPh sb="4" eb="6">
      <t>キンガク</t>
    </rPh>
    <rPh sb="6" eb="8">
      <t>サンテイ</t>
    </rPh>
    <phoneticPr fontId="9"/>
  </si>
  <si>
    <t>集落ビジョン等策定主体</t>
    <rPh sb="0" eb="2">
      <t>シュウラク</t>
    </rPh>
    <rPh sb="6" eb="7">
      <t>トウ</t>
    </rPh>
    <rPh sb="7" eb="9">
      <t>サクテイ</t>
    </rPh>
    <rPh sb="9" eb="11">
      <t>シュタイ</t>
    </rPh>
    <phoneticPr fontId="4"/>
  </si>
  <si>
    <t>事業内容
１　集落ビジョン策定
２　若者等の雇用
３　収益力の向上
４　法人化
５　共同利用機械等の導入</t>
    <rPh sb="8" eb="10">
      <t>シュウラク</t>
    </rPh>
    <rPh sb="14" eb="16">
      <t>サクテイ</t>
    </rPh>
    <rPh sb="20" eb="22">
      <t>ワカモノ</t>
    </rPh>
    <rPh sb="22" eb="23">
      <t>トウ</t>
    </rPh>
    <rPh sb="24" eb="26">
      <t>コヨウ</t>
    </rPh>
    <rPh sb="30" eb="33">
      <t>シュウエキリョク</t>
    </rPh>
    <rPh sb="34" eb="36">
      <t>コウジョウ</t>
    </rPh>
    <rPh sb="40" eb="43">
      <t>ホウジンカ</t>
    </rPh>
    <rPh sb="47" eb="49">
      <t>キョウドウ</t>
    </rPh>
    <rPh sb="49" eb="51">
      <t>リヨウ</t>
    </rPh>
    <rPh sb="51" eb="53">
      <t>キカイ</t>
    </rPh>
    <rPh sb="53" eb="54">
      <t>トウ</t>
    </rPh>
    <rPh sb="55" eb="57">
      <t>ドウニュウ</t>
    </rPh>
    <phoneticPr fontId="4"/>
  </si>
  <si>
    <t>加工品や直売等の販売増加</t>
    <rPh sb="0" eb="3">
      <t>カコウヒン</t>
    </rPh>
    <rPh sb="4" eb="6">
      <t>チョクバイ</t>
    </rPh>
    <rPh sb="6" eb="7">
      <t>トウ</t>
    </rPh>
    <rPh sb="8" eb="10">
      <t>ハンバイ</t>
    </rPh>
    <rPh sb="10" eb="12">
      <t>ゾウカ</t>
    </rPh>
    <phoneticPr fontId="9"/>
  </si>
  <si>
    <t>ポイント</t>
    <phoneticPr fontId="4"/>
  </si>
  <si>
    <t>基礎ポイント計</t>
    <rPh sb="0" eb="2">
      <t>キソ</t>
    </rPh>
    <rPh sb="6" eb="7">
      <t>ケイ</t>
    </rPh>
    <phoneticPr fontId="4"/>
  </si>
  <si>
    <t>中山間地域農業ルネッサンス事業に位置付けられている（位置付けられている場合は、チェックを入れること）</t>
    <rPh sb="0" eb="7">
      <t>チュウサンカンチイキノウギョウ</t>
    </rPh>
    <rPh sb="13" eb="15">
      <t>ジギョウ</t>
    </rPh>
    <rPh sb="16" eb="19">
      <t>イチヅ</t>
    </rPh>
    <rPh sb="26" eb="29">
      <t>イチヅ</t>
    </rPh>
    <rPh sb="35" eb="37">
      <t>バアイ</t>
    </rPh>
    <rPh sb="44" eb="45">
      <t>イ</t>
    </rPh>
    <phoneticPr fontId="4"/>
  </si>
  <si>
    <t>中山間地域農業ルネッサンス事業に位置付けられている</t>
    <phoneticPr fontId="9"/>
  </si>
  <si>
    <t>都道府県加算ポイント</t>
    <rPh sb="0" eb="4">
      <t>トドウフケン</t>
    </rPh>
    <rPh sb="4" eb="6">
      <t>カサン</t>
    </rPh>
    <phoneticPr fontId="4"/>
  </si>
  <si>
    <t>区分
１：集落営農組織
２：連携組織</t>
    <rPh sb="0" eb="2">
      <t>クブン</t>
    </rPh>
    <rPh sb="5" eb="7">
      <t>シュウラク</t>
    </rPh>
    <rPh sb="7" eb="9">
      <t>エイノウ</t>
    </rPh>
    <rPh sb="9" eb="11">
      <t>ソシキ</t>
    </rPh>
    <rPh sb="15" eb="17">
      <t>レンケイ</t>
    </rPh>
    <rPh sb="17" eb="19">
      <t>ソシキ</t>
    </rPh>
    <phoneticPr fontId="9"/>
  </si>
  <si>
    <t>（３）農地の集積</t>
    <rPh sb="3" eb="5">
      <t>ノウチ</t>
    </rPh>
    <rPh sb="6" eb="8">
      <t>シュウセキ</t>
    </rPh>
    <phoneticPr fontId="9"/>
  </si>
  <si>
    <t>１　継続的な発展のための体制の確立</t>
    <rPh sb="2" eb="4">
      <t>ケイゾク</t>
    </rPh>
    <rPh sb="4" eb="5">
      <t>テキ</t>
    </rPh>
    <rPh sb="6" eb="8">
      <t>ハッテン</t>
    </rPh>
    <rPh sb="12" eb="14">
      <t>タイセイ</t>
    </rPh>
    <rPh sb="15" eb="17">
      <t>カクリツ</t>
    </rPh>
    <phoneticPr fontId="9"/>
  </si>
  <si>
    <t>農地バンクを通じた利用権設定等（農作業の受託を含む）の面積拡大</t>
    <rPh sb="0" eb="2">
      <t>ノウチ</t>
    </rPh>
    <rPh sb="6" eb="7">
      <t>ツウ</t>
    </rPh>
    <rPh sb="9" eb="11">
      <t>リヨウ</t>
    </rPh>
    <rPh sb="11" eb="12">
      <t>ケン</t>
    </rPh>
    <rPh sb="12" eb="14">
      <t>セッテイ</t>
    </rPh>
    <rPh sb="14" eb="15">
      <t>トウ</t>
    </rPh>
    <rPh sb="16" eb="19">
      <t>ノウサギョウ</t>
    </rPh>
    <rPh sb="20" eb="22">
      <t>ジュタク</t>
    </rPh>
    <rPh sb="23" eb="24">
      <t>フク</t>
    </rPh>
    <rPh sb="27" eb="29">
      <t>メンセキ</t>
    </rPh>
    <rPh sb="29" eb="31">
      <t>カクダイ</t>
    </rPh>
    <phoneticPr fontId="9"/>
  </si>
  <si>
    <t>（１）事業の周年化</t>
    <rPh sb="3" eb="5">
      <t>ジギョウ</t>
    </rPh>
    <rPh sb="6" eb="8">
      <t>シュウネン</t>
    </rPh>
    <rPh sb="8" eb="9">
      <t>カ</t>
    </rPh>
    <phoneticPr fontId="9"/>
  </si>
  <si>
    <t>区分
１：法人以外
２：法人</t>
    <rPh sb="0" eb="2">
      <t>クブン</t>
    </rPh>
    <rPh sb="5" eb="7">
      <t>ホウジン</t>
    </rPh>
    <rPh sb="7" eb="9">
      <t>イガイ</t>
    </rPh>
    <rPh sb="12" eb="14">
      <t>ホウジン</t>
    </rPh>
    <phoneticPr fontId="4"/>
  </si>
  <si>
    <t>その他の取組</t>
    <rPh sb="2" eb="3">
      <t>タ</t>
    </rPh>
    <rPh sb="4" eb="6">
      <t>トリクミ</t>
    </rPh>
    <phoneticPr fontId="4"/>
  </si>
  <si>
    <t>（１）リスクへの備え</t>
    <rPh sb="8" eb="9">
      <t>ソナ</t>
    </rPh>
    <phoneticPr fontId="9"/>
  </si>
  <si>
    <t>（２）環境への配慮</t>
    <rPh sb="3" eb="5">
      <t>カンキョウ</t>
    </rPh>
    <rPh sb="7" eb="9">
      <t>ハイリョ</t>
    </rPh>
    <phoneticPr fontId="9"/>
  </si>
  <si>
    <t>（３）輸出の取組</t>
    <rPh sb="3" eb="5">
      <t>ユシュツ</t>
    </rPh>
    <rPh sb="6" eb="8">
      <t>トリクミ</t>
    </rPh>
    <phoneticPr fontId="9"/>
  </si>
  <si>
    <t>広域連携等ポイント</t>
    <rPh sb="0" eb="2">
      <t>コウイキ</t>
    </rPh>
    <rPh sb="2" eb="4">
      <t>レンケイ</t>
    </rPh>
    <rPh sb="4" eb="5">
      <t>トウ</t>
    </rPh>
    <phoneticPr fontId="4"/>
  </si>
  <si>
    <t>１　継続的な発展のための体制の確立</t>
    <rPh sb="2" eb="4">
      <t>ケイゾク</t>
    </rPh>
    <rPh sb="4" eb="5">
      <t>テキ</t>
    </rPh>
    <rPh sb="6" eb="8">
      <t>ハッテン</t>
    </rPh>
    <rPh sb="12" eb="14">
      <t>タイセイ</t>
    </rPh>
    <rPh sb="15" eb="17">
      <t>カクリツ</t>
    </rPh>
    <phoneticPr fontId="4"/>
  </si>
  <si>
    <t>２　継続的な発展のための収益性の改善</t>
    <rPh sb="2" eb="5">
      <t>ケイゾクテキ</t>
    </rPh>
    <rPh sb="6" eb="8">
      <t>ハッテン</t>
    </rPh>
    <rPh sb="12" eb="15">
      <t>シュウエキセイ</t>
    </rPh>
    <rPh sb="16" eb="18">
      <t>カイゼン</t>
    </rPh>
    <phoneticPr fontId="4"/>
  </si>
  <si>
    <t>２　継続的な発展のための収益性の改善</t>
    <rPh sb="2" eb="5">
      <t>ケイゾクテキ</t>
    </rPh>
    <rPh sb="16" eb="18">
      <t>カイゼン</t>
    </rPh>
    <phoneticPr fontId="4"/>
  </si>
  <si>
    <t>（３）農地の集積</t>
    <rPh sb="3" eb="5">
      <t>ノウチ</t>
    </rPh>
    <rPh sb="6" eb="8">
      <t>シュウセキ</t>
    </rPh>
    <phoneticPr fontId="4"/>
  </si>
  <si>
    <t>実施地区内農地面積</t>
    <rPh sb="0" eb="2">
      <t>ジッシ</t>
    </rPh>
    <rPh sb="2" eb="5">
      <t>チクナイ</t>
    </rPh>
    <rPh sb="5" eb="7">
      <t>ノウチ</t>
    </rPh>
    <rPh sb="7" eb="9">
      <t>メンセキ</t>
    </rPh>
    <phoneticPr fontId="4"/>
  </si>
  <si>
    <t>組織の法人化</t>
    <rPh sb="0" eb="2">
      <t>ソシキ</t>
    </rPh>
    <rPh sb="3" eb="6">
      <t>ホウジンカ</t>
    </rPh>
    <phoneticPr fontId="9"/>
  </si>
  <si>
    <t>（４）農作業の省力化</t>
    <rPh sb="3" eb="6">
      <t>ノウサギョウ</t>
    </rPh>
    <rPh sb="7" eb="10">
      <t>ショウリョクカ</t>
    </rPh>
    <phoneticPr fontId="9"/>
  </si>
  <si>
    <t>（１）広域連携等ポイント</t>
    <rPh sb="3" eb="5">
      <t>コウイキ</t>
    </rPh>
    <rPh sb="5" eb="7">
      <t>レンケイ</t>
    </rPh>
    <rPh sb="7" eb="8">
      <t>トウ</t>
    </rPh>
    <phoneticPr fontId="4"/>
  </si>
  <si>
    <t>（２）目標ポイント</t>
    <rPh sb="3" eb="5">
      <t>モクヒョウ</t>
    </rPh>
    <phoneticPr fontId="9"/>
  </si>
  <si>
    <t>２　継続的な発展のための収益性の改善</t>
    <rPh sb="2" eb="5">
      <t>ケイゾクテキ</t>
    </rPh>
    <phoneticPr fontId="4"/>
  </si>
  <si>
    <t>１　継続的な発展のための体制の確立</t>
    <rPh sb="2" eb="5">
      <t>ケイゾクテキ</t>
    </rPh>
    <phoneticPr fontId="9"/>
  </si>
  <si>
    <t>（４）農作業の省力化</t>
    <rPh sb="3" eb="6">
      <t>ノウサギョウ</t>
    </rPh>
    <rPh sb="7" eb="9">
      <t>ショウリョク</t>
    </rPh>
    <rPh sb="9" eb="10">
      <t>カ</t>
    </rPh>
    <phoneticPr fontId="9"/>
  </si>
  <si>
    <t>（３）付加ポイント</t>
    <rPh sb="3" eb="5">
      <t>フカ</t>
    </rPh>
    <phoneticPr fontId="9"/>
  </si>
  <si>
    <t>採択ポイント
（29÷2×1,000万）</t>
    <rPh sb="0" eb="2">
      <t>サイタク</t>
    </rPh>
    <rPh sb="19" eb="20">
      <t>マン</t>
    </rPh>
    <phoneticPr fontId="4"/>
  </si>
  <si>
    <t>採択
ポイント合計
（30＋31）</t>
    <rPh sb="0" eb="2">
      <t>サイタク</t>
    </rPh>
    <rPh sb="7" eb="9">
      <t>ゴウケイ</t>
    </rPh>
    <phoneticPr fontId="4"/>
  </si>
  <si>
    <t>２　継続的な発展のための収益性の改善</t>
    <rPh sb="2" eb="5">
      <t>ケイゾクテキ</t>
    </rPh>
    <phoneticPr fontId="4"/>
  </si>
  <si>
    <t>（参考）成果目標</t>
    <rPh sb="1" eb="3">
      <t>サンコウ</t>
    </rPh>
    <rPh sb="4" eb="6">
      <t>セイカ</t>
    </rPh>
    <rPh sb="6" eb="8">
      <t>モクヒョウ</t>
    </rPh>
    <phoneticPr fontId="4"/>
  </si>
  <si>
    <t>集落ビジョンのみの取組</t>
    <rPh sb="0" eb="2">
      <t>シュウラク</t>
    </rPh>
    <rPh sb="9" eb="11">
      <t>トリクミ</t>
    </rPh>
    <phoneticPr fontId="4"/>
  </si>
  <si>
    <t>（１）事業の周年化</t>
    <rPh sb="3" eb="5">
      <t>ジギョウ</t>
    </rPh>
    <rPh sb="6" eb="8">
      <t>シュウネン</t>
    </rPh>
    <rPh sb="8" eb="9">
      <t>カ</t>
    </rPh>
    <phoneticPr fontId="4"/>
  </si>
  <si>
    <t>（２）高収益作物等の導入・拡大</t>
    <rPh sb="3" eb="6">
      <t>コウシュウエキ</t>
    </rPh>
    <rPh sb="6" eb="8">
      <t>サクモツ</t>
    </rPh>
    <rPh sb="8" eb="9">
      <t>トウ</t>
    </rPh>
    <rPh sb="10" eb="12">
      <t>ドウニュウ</t>
    </rPh>
    <rPh sb="13" eb="15">
      <t>カクダイ</t>
    </rPh>
    <phoneticPr fontId="4"/>
  </si>
  <si>
    <t>（３）加工品や直売等の導入・拡大</t>
    <rPh sb="3" eb="6">
      <t>カコウヒン</t>
    </rPh>
    <rPh sb="7" eb="9">
      <t>チョクバイ</t>
    </rPh>
    <rPh sb="9" eb="10">
      <t>トウ</t>
    </rPh>
    <rPh sb="11" eb="13">
      <t>ドウニュウ</t>
    </rPh>
    <rPh sb="14" eb="16">
      <t>カクダイ</t>
    </rPh>
    <phoneticPr fontId="4"/>
  </si>
  <si>
    <t>（４）農作業の省力化</t>
    <rPh sb="3" eb="6">
      <t>ノウサギョウ</t>
    </rPh>
    <rPh sb="7" eb="10">
      <t>ショウリョクカ</t>
    </rPh>
    <phoneticPr fontId="4"/>
  </si>
  <si>
    <t xml:space="preserve">
１　実質化された人・農地プラン
２　地域計画</t>
    <rPh sb="4" eb="7">
      <t>ジッシツカ</t>
    </rPh>
    <rPh sb="10" eb="11">
      <t>ヒト</t>
    </rPh>
    <rPh sb="12" eb="14">
      <t>ノウチ</t>
    </rPh>
    <rPh sb="21" eb="25">
      <t>チイキケイカク</t>
    </rPh>
    <phoneticPr fontId="9"/>
  </si>
  <si>
    <t>実施区域</t>
    <rPh sb="0" eb="2">
      <t>ジッシ</t>
    </rPh>
    <rPh sb="2" eb="4">
      <t>クイキ</t>
    </rPh>
    <phoneticPr fontId="9"/>
  </si>
  <si>
    <t>１　実質化された人・農地プラン
２　地域計画</t>
    <rPh sb="2" eb="5">
      <t>ジッシツカ</t>
    </rPh>
    <rPh sb="8" eb="9">
      <t>ヒト</t>
    </rPh>
    <rPh sb="10" eb="12">
      <t>ノウチ</t>
    </rPh>
    <rPh sb="19" eb="23">
      <t>チイキケイカク</t>
    </rPh>
    <phoneticPr fontId="9"/>
  </si>
  <si>
    <t>R4年度</t>
    <rPh sb="2" eb="4">
      <t>ネンド</t>
    </rPh>
    <phoneticPr fontId="4"/>
  </si>
  <si>
    <t>R5年度</t>
    <rPh sb="2" eb="4">
      <t>ネンド</t>
    </rPh>
    <phoneticPr fontId="4"/>
  </si>
  <si>
    <t>R6年度</t>
    <rPh sb="2" eb="4">
      <t>ネンド</t>
    </rPh>
    <phoneticPr fontId="4"/>
  </si>
  <si>
    <t>R7年度</t>
    <rPh sb="2" eb="4">
      <t>ネンド</t>
    </rPh>
    <phoneticPr fontId="4"/>
  </si>
  <si>
    <r>
      <rPr>
        <u/>
        <sz val="8"/>
        <color rgb="FFFF0000"/>
        <rFont val="ＭＳ 明朝"/>
        <family val="1"/>
        <charset val="128"/>
      </rPr>
      <t>R８年
度</t>
    </r>
    <r>
      <rPr>
        <sz val="8"/>
        <rFont val="ＭＳ 明朝"/>
        <family val="1"/>
        <charset val="128"/>
      </rPr>
      <t>（目標値）</t>
    </r>
    <rPh sb="2" eb="3">
      <t>ネン</t>
    </rPh>
    <rPh sb="4" eb="5">
      <t>タビ</t>
    </rPh>
    <rPh sb="6" eb="9">
      <t>モクヒョウチ</t>
    </rPh>
    <phoneticPr fontId="4"/>
  </si>
  <si>
    <t>令和５年度配分積算額</t>
    <rPh sb="0" eb="2">
      <t>レイワ</t>
    </rPh>
    <rPh sb="3" eb="5">
      <t>ネンド</t>
    </rPh>
    <rPh sb="5" eb="7">
      <t>ハイブン</t>
    </rPh>
    <rPh sb="7" eb="9">
      <t>セキサン</t>
    </rPh>
    <rPh sb="9" eb="10">
      <t>ガク</t>
    </rPh>
    <phoneticPr fontId="4"/>
  </si>
  <si>
    <t>位置付けられた組織</t>
    <rPh sb="0" eb="3">
      <t>イチヅ</t>
    </rPh>
    <rPh sb="7" eb="9">
      <t>ソシキ</t>
    </rPh>
    <phoneticPr fontId="25"/>
  </si>
  <si>
    <t>位置付けられることが確実である組織</t>
    <rPh sb="0" eb="3">
      <t>イチヅ</t>
    </rPh>
    <rPh sb="10" eb="12">
      <t>カクジツ</t>
    </rPh>
    <rPh sb="15" eb="17">
      <t>ソシキ</t>
    </rPh>
    <phoneticPr fontId="25"/>
  </si>
  <si>
    <t>助成対象組織の区分</t>
    <rPh sb="0" eb="2">
      <t>ジョセイ</t>
    </rPh>
    <rPh sb="2" eb="4">
      <t>タイショウ</t>
    </rPh>
    <rPh sb="4" eb="6">
      <t>ソシキ</t>
    </rPh>
    <rPh sb="7" eb="9">
      <t>クブン</t>
    </rPh>
    <phoneticPr fontId="25"/>
  </si>
  <si>
    <t>助成対象組織の区分（目標地図・人農地プランにおける位置付け）</t>
    <rPh sb="0" eb="2">
      <t>ジョセイ</t>
    </rPh>
    <rPh sb="2" eb="4">
      <t>タイショウ</t>
    </rPh>
    <rPh sb="4" eb="6">
      <t>ソシキ</t>
    </rPh>
    <rPh sb="7" eb="9">
      <t>クブン</t>
    </rPh>
    <rPh sb="10" eb="12">
      <t>モクヒョウ</t>
    </rPh>
    <rPh sb="12" eb="14">
      <t>チズ</t>
    </rPh>
    <rPh sb="15" eb="16">
      <t>ヒト</t>
    </rPh>
    <rPh sb="16" eb="18">
      <t>ノウチ</t>
    </rPh>
    <rPh sb="25" eb="28">
      <t>イチヅ</t>
    </rPh>
    <phoneticPr fontId="4"/>
  </si>
  <si>
    <t>１・２以外の組織</t>
    <rPh sb="3" eb="5">
      <t>イガイ</t>
    </rPh>
    <rPh sb="6" eb="8">
      <t>ソシキ</t>
    </rPh>
    <phoneticPr fontId="25"/>
  </si>
  <si>
    <r>
      <t xml:space="preserve">区分
</t>
    </r>
    <r>
      <rPr>
        <sz val="8"/>
        <color rgb="FFFF0000"/>
        <rFont val="ＭＳ 明朝"/>
        <family val="1"/>
        <charset val="128"/>
      </rPr>
      <t xml:space="preserve">
１：位置付けられた組織
２：位置付けられることが確実である組織
３：１・２以外の組織</t>
    </r>
    <rPh sb="0" eb="2">
      <t>クブン</t>
    </rPh>
    <rPh sb="6" eb="9">
      <t>イチヅ</t>
    </rPh>
    <rPh sb="13" eb="15">
      <t>ソシキ</t>
    </rPh>
    <rPh sb="19" eb="22">
      <t>イチヅ</t>
    </rPh>
    <rPh sb="29" eb="31">
      <t>カクジツ</t>
    </rPh>
    <rPh sb="34" eb="36">
      <t>ソシキ</t>
    </rPh>
    <rPh sb="43" eb="45">
      <t>イガイ</t>
    </rPh>
    <rPh sb="46" eb="48">
      <t>ソシキ</t>
    </rPh>
    <phoneticPr fontId="4"/>
  </si>
  <si>
    <t>経営形態の区分</t>
    <rPh sb="0" eb="4">
      <t>ケイエイケイタイ</t>
    </rPh>
    <rPh sb="5" eb="7">
      <t>クブン</t>
    </rPh>
    <phoneticPr fontId="25"/>
  </si>
  <si>
    <t>法人</t>
    <rPh sb="0" eb="2">
      <t>ホウジン</t>
    </rPh>
    <phoneticPr fontId="25"/>
  </si>
  <si>
    <t>認定農業者等の区分</t>
    <rPh sb="0" eb="2">
      <t>ニンテイ</t>
    </rPh>
    <rPh sb="2" eb="5">
      <t>ノウギョウシャ</t>
    </rPh>
    <rPh sb="5" eb="6">
      <t>トウ</t>
    </rPh>
    <rPh sb="7" eb="9">
      <t>クブン</t>
    </rPh>
    <phoneticPr fontId="25"/>
  </si>
  <si>
    <t>集落営農組織</t>
    <rPh sb="0" eb="2">
      <t>シュウラク</t>
    </rPh>
    <rPh sb="2" eb="4">
      <t>エイノウ</t>
    </rPh>
    <rPh sb="4" eb="6">
      <t>ソシキ</t>
    </rPh>
    <phoneticPr fontId="25"/>
  </si>
  <si>
    <t>集落営農組織（認定農業者）</t>
    <rPh sb="0" eb="4">
      <t>シュウラクエイノウ</t>
    </rPh>
    <rPh sb="4" eb="6">
      <t>ソシキ</t>
    </rPh>
    <rPh sb="7" eb="9">
      <t>ニンテイ</t>
    </rPh>
    <rPh sb="9" eb="12">
      <t>ノウギョウシャ</t>
    </rPh>
    <phoneticPr fontId="25"/>
  </si>
  <si>
    <t>集落営農組織（認定新規就農者）</t>
    <rPh sb="0" eb="6">
      <t>シュウラクエイノウソシキ</t>
    </rPh>
    <rPh sb="7" eb="9">
      <t>ニンテイ</t>
    </rPh>
    <rPh sb="9" eb="11">
      <t>シンキ</t>
    </rPh>
    <rPh sb="11" eb="14">
      <t>シュウノウシャ</t>
    </rPh>
    <phoneticPr fontId="25"/>
  </si>
  <si>
    <t>集落営農組織等の広域連携組織</t>
    <rPh sb="0" eb="6">
      <t>シュウラクエイノウソシキ</t>
    </rPh>
    <rPh sb="6" eb="7">
      <t>トウ</t>
    </rPh>
    <rPh sb="8" eb="10">
      <t>コウイキ</t>
    </rPh>
    <rPh sb="10" eb="12">
      <t>レンケイ</t>
    </rPh>
    <rPh sb="12" eb="14">
      <t>ソシキ</t>
    </rPh>
    <phoneticPr fontId="25"/>
  </si>
  <si>
    <t>異業種等との連携組織</t>
    <rPh sb="0" eb="3">
      <t>イギョウシュ</t>
    </rPh>
    <rPh sb="3" eb="4">
      <t>トウ</t>
    </rPh>
    <rPh sb="6" eb="10">
      <t>レンケイソシキ</t>
    </rPh>
    <phoneticPr fontId="25"/>
  </si>
  <si>
    <t>事業内容</t>
    <rPh sb="0" eb="4">
      <t>ジギョウナイヨウ</t>
    </rPh>
    <phoneticPr fontId="25"/>
  </si>
  <si>
    <t>集落ビジョン策定</t>
    <rPh sb="0" eb="2">
      <t>シュウラク</t>
    </rPh>
    <rPh sb="6" eb="8">
      <t>サクテイ</t>
    </rPh>
    <phoneticPr fontId="25"/>
  </si>
  <si>
    <t>若者等の雇用</t>
    <rPh sb="0" eb="2">
      <t>ワカモノ</t>
    </rPh>
    <rPh sb="2" eb="3">
      <t>トウ</t>
    </rPh>
    <rPh sb="4" eb="6">
      <t>コヨウ</t>
    </rPh>
    <phoneticPr fontId="25"/>
  </si>
  <si>
    <t>収益力の向上</t>
    <rPh sb="0" eb="3">
      <t>シュウエキリョク</t>
    </rPh>
    <rPh sb="4" eb="6">
      <t>コウジョウ</t>
    </rPh>
    <phoneticPr fontId="25"/>
  </si>
  <si>
    <t>法人化</t>
    <rPh sb="0" eb="3">
      <t>ホウジンカ</t>
    </rPh>
    <phoneticPr fontId="25"/>
  </si>
  <si>
    <t>広域連携等の取組</t>
    <rPh sb="0" eb="2">
      <t>コウイキ</t>
    </rPh>
    <rPh sb="2" eb="5">
      <t>レンケイトウ</t>
    </rPh>
    <rPh sb="6" eb="8">
      <t>トリクミ</t>
    </rPh>
    <phoneticPr fontId="25"/>
  </si>
  <si>
    <t>連携組織の設立</t>
    <rPh sb="0" eb="4">
      <t>レンケイソシキ</t>
    </rPh>
    <rPh sb="5" eb="7">
      <t>セツリツ</t>
    </rPh>
    <phoneticPr fontId="25"/>
  </si>
  <si>
    <t>区分
１：集落営農組織
２：集落営農組織（認定農業者）
３：集落営農組織（認定新規就農者）
４：集落営農組織等の広域連携組織
５：異業種等との連携組織</t>
    <rPh sb="0" eb="2">
      <t>クブン</t>
    </rPh>
    <rPh sb="5" eb="7">
      <t>シュウラク</t>
    </rPh>
    <rPh sb="7" eb="9">
      <t>エイノウ</t>
    </rPh>
    <rPh sb="9" eb="11">
      <t>ソシキ</t>
    </rPh>
    <rPh sb="14" eb="16">
      <t>シュウラク</t>
    </rPh>
    <rPh sb="16" eb="18">
      <t>エイノウ</t>
    </rPh>
    <rPh sb="18" eb="20">
      <t>ソシキ</t>
    </rPh>
    <rPh sb="21" eb="23">
      <t>ニンテイ</t>
    </rPh>
    <rPh sb="23" eb="26">
      <t>ノウギョウシャ</t>
    </rPh>
    <rPh sb="30" eb="32">
      <t>シュウラク</t>
    </rPh>
    <rPh sb="32" eb="34">
      <t>エイノウ</t>
    </rPh>
    <rPh sb="34" eb="36">
      <t>ソシキ</t>
    </rPh>
    <rPh sb="37" eb="39">
      <t>ニンテイ</t>
    </rPh>
    <rPh sb="39" eb="41">
      <t>シンキ</t>
    </rPh>
    <rPh sb="41" eb="44">
      <t>シュウノウシャ</t>
    </rPh>
    <rPh sb="48" eb="50">
      <t>シュウラク</t>
    </rPh>
    <rPh sb="50" eb="52">
      <t>エイノウ</t>
    </rPh>
    <rPh sb="52" eb="54">
      <t>ソシキ</t>
    </rPh>
    <rPh sb="54" eb="55">
      <t>トウ</t>
    </rPh>
    <rPh sb="56" eb="58">
      <t>コウイキ</t>
    </rPh>
    <rPh sb="58" eb="60">
      <t>レンケイ</t>
    </rPh>
    <rPh sb="60" eb="62">
      <t>ソシキ</t>
    </rPh>
    <rPh sb="65" eb="68">
      <t>イギョウシュ</t>
    </rPh>
    <rPh sb="68" eb="69">
      <t>トウ</t>
    </rPh>
    <rPh sb="71" eb="73">
      <t>レンケイ</t>
    </rPh>
    <rPh sb="73" eb="75">
      <t>ソシキ</t>
    </rPh>
    <phoneticPr fontId="4"/>
  </si>
  <si>
    <t>法人以外</t>
    <rPh sb="0" eb="2">
      <t>ホウジン</t>
    </rPh>
    <rPh sb="2" eb="4">
      <t>イガイ</t>
    </rPh>
    <phoneticPr fontId="25"/>
  </si>
  <si>
    <t>共同利用機械等の導入</t>
    <rPh sb="0" eb="2">
      <t>キョウドウ</t>
    </rPh>
    <rPh sb="2" eb="4">
      <t>リヨウ</t>
    </rPh>
    <rPh sb="4" eb="6">
      <t>キカイ</t>
    </rPh>
    <rPh sb="6" eb="7">
      <t>トウ</t>
    </rPh>
    <rPh sb="8" eb="10">
      <t>ドウニュウ</t>
    </rPh>
    <phoneticPr fontId="25"/>
  </si>
  <si>
    <t>広域連携等ポイント</t>
    <rPh sb="0" eb="2">
      <t>コウイキ</t>
    </rPh>
    <rPh sb="2" eb="4">
      <t>レンケイ</t>
    </rPh>
    <rPh sb="4" eb="5">
      <t>トウ</t>
    </rPh>
    <phoneticPr fontId="9"/>
  </si>
  <si>
    <t>区分
１：連携組織を設立
２：規約に基づいた連携の取組</t>
    <rPh sb="0" eb="2">
      <t>クブン</t>
    </rPh>
    <rPh sb="5" eb="7">
      <t>レンケイ</t>
    </rPh>
    <rPh sb="7" eb="9">
      <t>ソシキ</t>
    </rPh>
    <rPh sb="10" eb="12">
      <t>セツリツ</t>
    </rPh>
    <rPh sb="16" eb="18">
      <t>キヤク</t>
    </rPh>
    <rPh sb="19" eb="20">
      <t>モト</t>
    </rPh>
    <rPh sb="23" eb="25">
      <t>レンケイ</t>
    </rPh>
    <rPh sb="26" eb="28">
      <t>トリク</t>
    </rPh>
    <phoneticPr fontId="9"/>
  </si>
  <si>
    <t>内容</t>
    <rPh sb="0" eb="2">
      <t>ナイヨウ</t>
    </rPh>
    <phoneticPr fontId="9"/>
  </si>
  <si>
    <t>事業内容</t>
    <rPh sb="0" eb="4">
      <t>ジギョウナイヨウ</t>
    </rPh>
    <phoneticPr fontId="9"/>
  </si>
  <si>
    <t>令和５年度の合計</t>
    <rPh sb="0" eb="2">
      <t>レイワ</t>
    </rPh>
    <rPh sb="3" eb="5">
      <t>ネンド</t>
    </rPh>
    <rPh sb="6" eb="8">
      <t>ゴウケイ</t>
    </rPh>
    <phoneticPr fontId="9"/>
  </si>
  <si>
    <t>令和５年度</t>
    <rPh sb="0" eb="2">
      <t>レイワ</t>
    </rPh>
    <rPh sb="3" eb="5">
      <t>ネンド</t>
    </rPh>
    <phoneticPr fontId="9"/>
  </si>
  <si>
    <t>具体的な内容</t>
    <rPh sb="0" eb="3">
      <t>グタイテキ</t>
    </rPh>
    <rPh sb="4" eb="6">
      <t>ナイヨウ</t>
    </rPh>
    <phoneticPr fontId="9"/>
  </si>
  <si>
    <r>
      <t>持続性の高い農業生産方式</t>
    </r>
    <r>
      <rPr>
        <u/>
        <sz val="8"/>
        <color rgb="FFFF0000"/>
        <rFont val="ＭＳ 明朝"/>
        <family val="1"/>
        <charset val="128"/>
      </rPr>
      <t>の認証を受けている</t>
    </r>
    <r>
      <rPr>
        <sz val="8"/>
        <rFont val="ＭＳ 明朝"/>
        <family val="1"/>
        <charset val="128"/>
      </rPr>
      <t>、化学薬品や化学肥料の削減を行っている</t>
    </r>
    <r>
      <rPr>
        <u/>
        <sz val="8"/>
        <color rgb="FFFF0000"/>
        <rFont val="ＭＳ 明朝"/>
        <family val="1"/>
        <charset val="128"/>
      </rPr>
      <t>等</t>
    </r>
    <rPh sb="0" eb="3">
      <t>ジゾクセイ</t>
    </rPh>
    <rPh sb="4" eb="5">
      <t>タカ</t>
    </rPh>
    <rPh sb="6" eb="8">
      <t>ノウギョウ</t>
    </rPh>
    <rPh sb="8" eb="10">
      <t>セイサン</t>
    </rPh>
    <rPh sb="10" eb="12">
      <t>ホウシキ</t>
    </rPh>
    <rPh sb="13" eb="15">
      <t>ニンショウ</t>
    </rPh>
    <rPh sb="16" eb="17">
      <t>ウ</t>
    </rPh>
    <rPh sb="22" eb="24">
      <t>カガク</t>
    </rPh>
    <rPh sb="24" eb="26">
      <t>ヤクヒン</t>
    </rPh>
    <rPh sb="27" eb="29">
      <t>カガク</t>
    </rPh>
    <rPh sb="29" eb="31">
      <t>ヒリョウ</t>
    </rPh>
    <rPh sb="32" eb="34">
      <t>サクゲン</t>
    </rPh>
    <rPh sb="35" eb="36">
      <t>オコナ</t>
    </rPh>
    <rPh sb="40" eb="41">
      <t>トウ</t>
    </rPh>
    <phoneticPr fontId="4"/>
  </si>
  <si>
    <t>連携の取組</t>
    <rPh sb="0" eb="2">
      <t>レンケイ</t>
    </rPh>
    <rPh sb="3" eb="5">
      <t>トリクミ</t>
    </rPh>
    <phoneticPr fontId="25"/>
  </si>
  <si>
    <t>事業費（課税事業者は消費税控除）</t>
    <rPh sb="0" eb="3">
      <t>ジギョウヒ</t>
    </rPh>
    <rPh sb="4" eb="6">
      <t>カゼイ</t>
    </rPh>
    <rPh sb="6" eb="9">
      <t>ジギョウシャ</t>
    </rPh>
    <rPh sb="10" eb="13">
      <t>ショウヒゼイ</t>
    </rPh>
    <rPh sb="13" eb="15">
      <t>コウジョ</t>
    </rPh>
    <phoneticPr fontId="9"/>
  </si>
  <si>
    <t>②
助成金限度額</t>
    <phoneticPr fontId="9"/>
  </si>
  <si>
    <t>助成額（①と②の比較）</t>
    <rPh sb="0" eb="3">
      <t>ジョセイガク</t>
    </rPh>
    <rPh sb="8" eb="10">
      <t>ヒカク</t>
    </rPh>
    <phoneticPr fontId="9"/>
  </si>
  <si>
    <t>件</t>
  </si>
  <si>
    <t>ha</t>
  </si>
  <si>
    <t>法人</t>
  </si>
  <si>
    <t>助成事業実施内容（内訳）</t>
    <rPh sb="0" eb="2">
      <t>ジョセイ</t>
    </rPh>
    <rPh sb="2" eb="4">
      <t>ジギョウ</t>
    </rPh>
    <rPh sb="4" eb="6">
      <t>ジッシ</t>
    </rPh>
    <rPh sb="6" eb="8">
      <t>ナイヨウ</t>
    </rPh>
    <rPh sb="9" eb="11">
      <t>ウチワケ</t>
    </rPh>
    <phoneticPr fontId="4"/>
  </si>
  <si>
    <t>（別紙様式第２号別添１）</t>
    <rPh sb="1" eb="3">
      <t>ベッシ</t>
    </rPh>
    <rPh sb="3" eb="5">
      <t>ヨウシキ</t>
    </rPh>
    <rPh sb="5" eb="6">
      <t>ダイ</t>
    </rPh>
    <rPh sb="7" eb="8">
      <t>ゴウ</t>
    </rPh>
    <rPh sb="8" eb="10">
      <t>ベッテン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</si>
</sst>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地区&quot;;[Red]\-#,##0&quot;地区&quot;"/>
    <numFmt numFmtId="177" formatCode="0.0%"/>
    <numFmt numFmtId="178" formatCode="&quot;除税額 &quot;#,##0&quot;円&quot;;[Red]\-#,##0"/>
    <numFmt numFmtId="179" formatCode="&quot;うち国費 &quot;#,##0&quot;円&quot;;[Red]\-#,##0"/>
    <numFmt numFmtId="180" formatCode="0.00_ "/>
    <numFmt numFmtId="181" formatCode="#,##0.0;[Red]\-#,##0.0"/>
    <numFmt numFmtId="182" formatCode="0_);[Red]\(0\)"/>
    <numFmt numFmtId="183" formatCode="#,##0_);[Red]\(#,##0\)"/>
    <numFmt numFmtId="184" formatCode="0_ "/>
    <numFmt numFmtId="185" formatCode="0.00_);[Red]\(0.00\)"/>
    <numFmt numFmtId="186" formatCode="#,##0.00_ ;[Red]\-#,##0.00\ "/>
  </numFmts>
  <fonts count="28" x14ac:knownFonts="1">
    <font>
      <sz val="11"/>
      <color theme="1"/>
      <name val="ＭＳ Ｐゴシック"/>
      <family val="3"/>
      <charset val="128"/>
      <scheme val="minor"/>
    </font>
    <font>
      <sz val="11"/>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6"/>
      <name val="ＭＳ Ｐゴシック"/>
      <family val="3"/>
      <charset val="128"/>
    </font>
    <font>
      <sz val="9"/>
      <name val="ＭＳ Ｐゴシック"/>
      <family val="3"/>
      <charset val="128"/>
    </font>
    <font>
      <sz val="8"/>
      <name val="ＭＳ Ｐゴシック"/>
      <family val="3"/>
      <charset val="128"/>
    </font>
    <font>
      <sz val="9"/>
      <color indexed="12"/>
      <name val="ＭＳ 明朝"/>
      <family val="1"/>
      <charset val="128"/>
    </font>
    <font>
      <sz val="12"/>
      <name val="ＭＳ Ｐゴシック"/>
      <family val="3"/>
      <charset val="128"/>
    </font>
    <font>
      <b/>
      <sz val="8"/>
      <name val="ＭＳ 明朝"/>
      <family val="1"/>
      <charset val="128"/>
    </font>
    <font>
      <sz val="6"/>
      <name val="ＭＳ Ｐゴシック"/>
      <family val="3"/>
      <charset val="128"/>
    </font>
    <font>
      <u/>
      <sz val="8"/>
      <name val="ＭＳ 明朝"/>
      <family val="1"/>
      <charset val="128"/>
    </font>
    <font>
      <sz val="11"/>
      <color theme="1"/>
      <name val="ＭＳ Ｐゴシック"/>
      <family val="3"/>
      <charset val="128"/>
      <scheme val="minor"/>
    </font>
    <font>
      <sz val="8"/>
      <color theme="1"/>
      <name val="ＭＳ 明朝"/>
      <family val="1"/>
      <charset val="128"/>
    </font>
    <font>
      <sz val="8"/>
      <color theme="1"/>
      <name val="ＭＳ Ｐゴシック"/>
      <family val="3"/>
      <charset val="128"/>
      <scheme val="minor"/>
    </font>
    <font>
      <sz val="8"/>
      <color rgb="FF0000FF"/>
      <name val="ＭＳ 明朝"/>
      <family val="1"/>
      <charset val="128"/>
    </font>
    <font>
      <sz val="9"/>
      <color rgb="FF0000FF"/>
      <name val="ＭＳ 明朝"/>
      <family val="1"/>
      <charset val="128"/>
    </font>
    <font>
      <sz val="8"/>
      <color rgb="FF0000FF"/>
      <name val="ＭＳ Ｐゴシック"/>
      <family val="3"/>
      <charset val="128"/>
    </font>
    <font>
      <sz val="8"/>
      <color rgb="FFFF0000"/>
      <name val="ＭＳ 明朝"/>
      <family val="1"/>
      <charset val="128"/>
    </font>
    <font>
      <u/>
      <sz val="8"/>
      <color rgb="FFFF0000"/>
      <name val="ＭＳ 明朝"/>
      <family val="1"/>
      <charset val="128"/>
    </font>
    <font>
      <sz val="6"/>
      <name val="ＭＳ Ｐゴシック"/>
      <family val="3"/>
      <charset val="128"/>
      <scheme val="minor"/>
    </font>
    <font>
      <sz val="8"/>
      <color theme="4"/>
      <name val="ＭＳ 明朝"/>
      <family val="1"/>
      <charset val="128"/>
    </font>
    <font>
      <sz val="8"/>
      <color theme="4"/>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00FF00"/>
        <bgColor indexed="64"/>
      </patternFill>
    </fill>
    <fill>
      <patternFill patternType="solid">
        <fgColor rgb="FF66FF33"/>
        <bgColor indexed="64"/>
      </patternFill>
    </fill>
    <fill>
      <patternFill patternType="solid">
        <fgColor rgb="FF92D050"/>
        <bgColor indexed="64"/>
      </patternFill>
    </fill>
  </fills>
  <borders count="101">
    <border>
      <left/>
      <right/>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indexed="64"/>
      </bottom>
      <diagonal/>
    </border>
    <border>
      <left style="hair">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s>
  <cellStyleXfs count="18">
    <xf numFmtId="0" fontId="0" fillId="0" borderId="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xf numFmtId="0" fontId="2" fillId="0" borderId="0"/>
    <xf numFmtId="0" fontId="1" fillId="0" borderId="0">
      <alignment vertical="center"/>
    </xf>
    <xf numFmtId="0" fontId="1" fillId="0" borderId="0">
      <alignment vertical="center"/>
    </xf>
    <xf numFmtId="0" fontId="3" fillId="0" borderId="0"/>
    <xf numFmtId="38" fontId="17" fillId="0" borderId="0" applyFont="0" applyFill="0" applyBorder="0" applyAlignment="0" applyProtection="0">
      <alignment vertical="center"/>
    </xf>
  </cellStyleXfs>
  <cellXfs count="654">
    <xf numFmtId="0" fontId="0" fillId="0" borderId="0" xfId="0">
      <alignment vertical="center"/>
    </xf>
    <xf numFmtId="0" fontId="10" fillId="2" borderId="0" xfId="0" applyFont="1" applyFill="1" applyAlignment="1">
      <alignment horizontal="center" vertical="center"/>
    </xf>
    <xf numFmtId="38" fontId="10" fillId="2" borderId="0" xfId="3" applyFont="1" applyFill="1" applyAlignment="1">
      <alignment horizontal="center" vertical="center"/>
    </xf>
    <xf numFmtId="0" fontId="11" fillId="2" borderId="0" xfId="0" applyFont="1" applyFill="1" applyAlignment="1">
      <alignment horizontal="center"/>
    </xf>
    <xf numFmtId="0" fontId="10" fillId="2" borderId="0" xfId="0" applyFont="1" applyFill="1" applyAlignment="1">
      <alignment horizontal="center" vertical="center" shrinkToFit="1"/>
    </xf>
    <xf numFmtId="0" fontId="7" fillId="0" borderId="0" xfId="7" applyFont="1" applyFill="1" applyProtection="1">
      <alignment vertical="center"/>
      <protection locked="0"/>
    </xf>
    <xf numFmtId="176" fontId="6" fillId="0" borderId="0" xfId="0" applyNumberFormat="1" applyFont="1" applyFill="1" applyAlignment="1">
      <alignment vertical="center"/>
    </xf>
    <xf numFmtId="0" fontId="6" fillId="0" borderId="0" xfId="0" applyFont="1" applyFill="1" applyAlignment="1">
      <alignment vertical="center" shrinkToFit="1"/>
    </xf>
    <xf numFmtId="0" fontId="0" fillId="0" borderId="0" xfId="0" applyFill="1">
      <alignment vertical="center"/>
    </xf>
    <xf numFmtId="0" fontId="18" fillId="0" borderId="1" xfId="0" applyFont="1" applyFill="1" applyBorder="1" applyAlignment="1">
      <alignment horizontal="center" vertical="center" wrapText="1"/>
    </xf>
    <xf numFmtId="0" fontId="8" fillId="0" borderId="11"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8" fillId="0" borderId="1" xfId="7" applyFont="1" applyFill="1" applyBorder="1" applyAlignment="1" applyProtection="1">
      <alignment horizontal="center" vertical="center" wrapText="1"/>
      <protection locked="0"/>
    </xf>
    <xf numFmtId="0" fontId="0" fillId="0" borderId="0" xfId="0" applyFont="1" applyFill="1">
      <alignment vertical="center"/>
    </xf>
    <xf numFmtId="0" fontId="6" fillId="0" borderId="28" xfId="0" applyFont="1" applyFill="1" applyBorder="1" applyAlignment="1">
      <alignment horizontal="center" vertical="center"/>
    </xf>
    <xf numFmtId="38" fontId="6" fillId="0" borderId="30" xfId="3" applyFont="1" applyFill="1" applyBorder="1" applyAlignment="1">
      <alignment vertical="center" shrinkToFit="1"/>
    </xf>
    <xf numFmtId="38" fontId="6" fillId="0" borderId="31" xfId="3" applyFont="1" applyFill="1" applyBorder="1" applyAlignment="1">
      <alignment vertical="center"/>
    </xf>
    <xf numFmtId="38" fontId="6" fillId="0" borderId="30" xfId="3" applyFont="1" applyFill="1" applyBorder="1" applyAlignment="1">
      <alignment vertical="center"/>
    </xf>
    <xf numFmtId="38" fontId="6" fillId="0" borderId="32" xfId="3" applyFont="1" applyFill="1" applyBorder="1" applyAlignment="1">
      <alignment vertical="center"/>
    </xf>
    <xf numFmtId="0" fontId="10" fillId="0" borderId="0" xfId="0" applyFont="1" applyAlignment="1">
      <alignment horizontal="center" vertical="center"/>
    </xf>
    <xf numFmtId="176" fontId="10" fillId="0" borderId="0" xfId="0" applyNumberFormat="1" applyFont="1" applyAlignment="1">
      <alignment vertical="center"/>
    </xf>
    <xf numFmtId="0" fontId="10" fillId="0" borderId="0" xfId="0" applyFont="1" applyAlignment="1">
      <alignment vertical="center" shrinkToFit="1"/>
    </xf>
    <xf numFmtId="0" fontId="10" fillId="0" borderId="0" xfId="0" applyFont="1" applyFill="1" applyAlignment="1">
      <alignment horizontal="center" vertical="center"/>
    </xf>
    <xf numFmtId="0" fontId="10" fillId="0" borderId="0" xfId="0" applyFont="1">
      <alignment vertical="center"/>
    </xf>
    <xf numFmtId="38" fontId="10" fillId="0" borderId="0" xfId="3" applyFont="1" applyAlignment="1">
      <alignment horizontal="center" vertical="center"/>
    </xf>
    <xf numFmtId="38" fontId="10" fillId="0" borderId="0" xfId="3" applyFont="1">
      <alignment vertical="center"/>
    </xf>
    <xf numFmtId="0" fontId="10" fillId="0" borderId="0" xfId="0" applyFont="1" applyAlignment="1">
      <alignment horizontal="left" vertical="center"/>
    </xf>
    <xf numFmtId="0" fontId="8" fillId="0" borderId="11" xfId="7" applyFont="1" applyFill="1" applyBorder="1" applyAlignment="1" applyProtection="1">
      <alignment horizontal="center" vertical="center" wrapText="1"/>
      <protection locked="0"/>
    </xf>
    <xf numFmtId="0" fontId="8" fillId="0" borderId="11" xfId="7" applyFont="1" applyFill="1" applyBorder="1" applyAlignment="1" applyProtection="1">
      <alignment horizontal="center" wrapText="1"/>
      <protection locked="0"/>
    </xf>
    <xf numFmtId="0" fontId="8" fillId="0" borderId="10" xfId="7" applyFont="1" applyFill="1" applyBorder="1" applyAlignment="1" applyProtection="1">
      <alignment horizontal="center" vertical="center" wrapText="1"/>
      <protection locked="0"/>
    </xf>
    <xf numFmtId="0" fontId="8" fillId="0" borderId="16" xfId="7" applyFont="1" applyFill="1" applyBorder="1" applyAlignment="1" applyProtection="1">
      <alignment horizontal="center" wrapText="1"/>
      <protection locked="0"/>
    </xf>
    <xf numFmtId="0" fontId="8" fillId="0" borderId="1" xfId="9" applyFont="1" applyFill="1" applyBorder="1" applyAlignment="1" applyProtection="1">
      <alignment horizontal="center" vertical="center" wrapText="1"/>
      <protection locked="0"/>
    </xf>
    <xf numFmtId="0" fontId="19" fillId="0" borderId="0" xfId="7" applyFont="1" applyFill="1" applyAlignment="1" applyProtection="1">
      <alignment vertical="center" wrapText="1"/>
      <protection locked="0"/>
    </xf>
    <xf numFmtId="0" fontId="11" fillId="0" borderId="0" xfId="7" applyFont="1" applyFill="1" applyAlignment="1" applyProtection="1">
      <alignment vertical="center" wrapText="1"/>
      <protection locked="0"/>
    </xf>
    <xf numFmtId="0" fontId="11" fillId="0" borderId="0" xfId="7" applyFont="1" applyFill="1" applyAlignment="1" applyProtection="1">
      <alignment horizontal="center" vertical="center" wrapText="1"/>
      <protection locked="0"/>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8" fillId="0" borderId="0" xfId="7" applyFont="1" applyFill="1" applyBorder="1" applyAlignment="1" applyProtection="1">
      <alignment vertical="center" wrapText="1"/>
      <protection locked="0"/>
    </xf>
    <xf numFmtId="0" fontId="11" fillId="0" borderId="0" xfId="0" applyFont="1" applyFill="1" applyBorder="1" applyAlignment="1">
      <alignment horizontal="center" vertical="center" wrapText="1"/>
    </xf>
    <xf numFmtId="0" fontId="11" fillId="0" borderId="0" xfId="7" applyNumberFormat="1" applyFont="1" applyFill="1" applyAlignment="1" applyProtection="1">
      <alignment horizontal="center" vertical="center" wrapText="1"/>
      <protection locked="0"/>
    </xf>
    <xf numFmtId="0" fontId="11" fillId="0" borderId="0" xfId="7" applyFont="1" applyFill="1" applyBorder="1" applyAlignment="1" applyProtection="1">
      <alignment vertical="center" wrapText="1"/>
      <protection locked="0"/>
    </xf>
    <xf numFmtId="0" fontId="8" fillId="0" borderId="0" xfId="7" applyFont="1" applyFill="1" applyBorder="1" applyAlignment="1">
      <alignment vertical="center" wrapText="1"/>
    </xf>
    <xf numFmtId="0" fontId="11" fillId="0" borderId="0" xfId="7" applyFont="1" applyFill="1" applyBorder="1" applyAlignment="1" applyProtection="1">
      <alignment horizontal="center" vertical="center" wrapText="1"/>
      <protection locked="0"/>
    </xf>
    <xf numFmtId="0" fontId="19" fillId="0" borderId="0" xfId="7" applyFont="1" applyFill="1" applyBorder="1" applyAlignment="1" applyProtection="1">
      <alignment vertical="center" wrapText="1"/>
      <protection locked="0"/>
    </xf>
    <xf numFmtId="0" fontId="8" fillId="0" borderId="0" xfId="7" applyFont="1" applyFill="1" applyAlignment="1" applyProtection="1">
      <alignment vertical="center" wrapText="1"/>
      <protection locked="0"/>
    </xf>
    <xf numFmtId="0" fontId="14" fillId="0" borderId="13" xfId="7" applyFont="1" applyFill="1" applyBorder="1" applyAlignment="1" applyProtection="1">
      <alignment vertical="center" wrapText="1"/>
      <protection locked="0"/>
    </xf>
    <xf numFmtId="0" fontId="8" fillId="0" borderId="11" xfId="7" applyFont="1" applyFill="1" applyBorder="1" applyAlignment="1" applyProtection="1">
      <alignment vertical="center" textRotation="255" wrapText="1"/>
      <protection locked="0"/>
    </xf>
    <xf numFmtId="0" fontId="8" fillId="0" borderId="0" xfId="9" applyFont="1" applyFill="1" applyBorder="1" applyAlignment="1">
      <alignment vertical="center" wrapText="1"/>
    </xf>
    <xf numFmtId="0" fontId="8" fillId="0" borderId="0" xfId="9" applyFont="1" applyFill="1" applyBorder="1" applyAlignment="1">
      <alignment horizontal="center" vertical="center" wrapText="1"/>
    </xf>
    <xf numFmtId="0" fontId="8" fillId="0" borderId="0" xfId="7" applyFont="1" applyFill="1" applyBorder="1" applyAlignment="1">
      <alignment horizontal="center" vertical="center" wrapText="1"/>
    </xf>
    <xf numFmtId="178" fontId="11" fillId="0" borderId="0" xfId="2" applyNumberFormat="1" applyFont="1" applyFill="1" applyBorder="1" applyAlignment="1">
      <alignment horizontal="center" vertical="center" wrapText="1"/>
    </xf>
    <xf numFmtId="179" fontId="11" fillId="0" borderId="0" xfId="2" applyNumberFormat="1" applyFont="1" applyFill="1" applyBorder="1" applyAlignment="1">
      <alignment horizontal="center" vertical="center" wrapText="1"/>
    </xf>
    <xf numFmtId="176" fontId="11" fillId="0" borderId="0" xfId="0" applyNumberFormat="1" applyFont="1" applyAlignment="1">
      <alignment horizontal="center" vertical="center" wrapText="1"/>
    </xf>
    <xf numFmtId="0" fontId="19" fillId="0" borderId="0" xfId="0" applyFont="1" applyFill="1" applyAlignment="1">
      <alignment vertical="center" wrapText="1"/>
    </xf>
    <xf numFmtId="0" fontId="19"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38" fontId="11" fillId="0" borderId="0" xfId="3" applyFont="1" applyAlignment="1">
      <alignment horizontal="center" vertical="center" wrapText="1"/>
    </xf>
    <xf numFmtId="38" fontId="11" fillId="0" borderId="0" xfId="3" applyFont="1" applyAlignment="1">
      <alignment vertical="center" wrapText="1"/>
    </xf>
    <xf numFmtId="0" fontId="8" fillId="0" borderId="0" xfId="7" applyFont="1" applyFill="1" applyBorder="1" applyAlignment="1" applyProtection="1">
      <alignment vertical="center"/>
      <protection locked="0"/>
    </xf>
    <xf numFmtId="0" fontId="8" fillId="0" borderId="7" xfId="7" applyFont="1" applyFill="1" applyBorder="1" applyAlignment="1" applyProtection="1">
      <alignment horizontal="center" wrapText="1"/>
      <protection locked="0"/>
    </xf>
    <xf numFmtId="0" fontId="8" fillId="0" borderId="0" xfId="7" applyFont="1" applyFill="1" applyBorder="1" applyAlignment="1" applyProtection="1">
      <alignment horizontal="center" wrapText="1"/>
      <protection locked="0"/>
    </xf>
    <xf numFmtId="0" fontId="8" fillId="0" borderId="0" xfId="0" applyFont="1" applyFill="1" applyBorder="1" applyAlignment="1">
      <alignment vertical="center" wrapText="1"/>
    </xf>
    <xf numFmtId="0" fontId="18" fillId="0" borderId="0" xfId="0" applyFont="1" applyAlignment="1">
      <alignment vertical="center" wrapText="1"/>
    </xf>
    <xf numFmtId="0" fontId="19" fillId="0" borderId="0" xfId="7" applyFont="1" applyFill="1" applyAlignment="1" applyProtection="1">
      <alignment vertical="center"/>
      <protection locked="0"/>
    </xf>
    <xf numFmtId="0" fontId="11" fillId="0" borderId="0" xfId="7" applyFont="1" applyFill="1" applyBorder="1" applyAlignment="1" applyProtection="1">
      <alignment vertical="center"/>
      <protection locked="0"/>
    </xf>
    <xf numFmtId="38" fontId="11" fillId="0" borderId="0" xfId="7" applyNumberFormat="1" applyFont="1" applyFill="1" applyAlignment="1" applyProtection="1">
      <alignment vertical="center" wrapText="1"/>
      <protection locked="0"/>
    </xf>
    <xf numFmtId="38" fontId="11" fillId="0" borderId="0" xfId="0" applyNumberFormat="1" applyFont="1" applyFill="1" applyBorder="1" applyAlignment="1">
      <alignment vertical="center" wrapText="1"/>
    </xf>
    <xf numFmtId="38" fontId="11" fillId="0" borderId="0" xfId="7" applyNumberFormat="1" applyFont="1" applyFill="1" applyBorder="1" applyAlignment="1" applyProtection="1">
      <alignment horizontal="center" vertical="center" wrapText="1"/>
      <protection locked="0"/>
    </xf>
    <xf numFmtId="38" fontId="11" fillId="0" borderId="0" xfId="7" applyNumberFormat="1" applyFont="1" applyFill="1" applyBorder="1" applyAlignment="1" applyProtection="1">
      <alignment vertical="center" wrapText="1"/>
      <protection locked="0"/>
    </xf>
    <xf numFmtId="38" fontId="11" fillId="0" borderId="0" xfId="0" applyNumberFormat="1" applyFont="1" applyAlignment="1">
      <alignment horizontal="center" vertical="center" wrapText="1"/>
    </xf>
    <xf numFmtId="38" fontId="19" fillId="0" borderId="0" xfId="7" applyNumberFormat="1" applyFont="1" applyFill="1" applyAlignment="1" applyProtection="1">
      <alignment vertical="center" wrapText="1"/>
      <protection locked="0"/>
    </xf>
    <xf numFmtId="38" fontId="11" fillId="0" borderId="0" xfId="0" applyNumberFormat="1" applyFont="1" applyFill="1" applyAlignment="1">
      <alignment vertical="center" wrapText="1"/>
    </xf>
    <xf numFmtId="38" fontId="19" fillId="0" borderId="0" xfId="0" applyNumberFormat="1" applyFont="1" applyFill="1" applyAlignment="1">
      <alignment vertical="center" wrapText="1"/>
    </xf>
    <xf numFmtId="38" fontId="19" fillId="0" borderId="0" xfId="0" applyNumberFormat="1" applyFont="1" applyAlignment="1">
      <alignment vertical="center" wrapText="1"/>
    </xf>
    <xf numFmtId="0" fontId="6" fillId="0" borderId="21" xfId="0" applyFont="1" applyFill="1" applyBorder="1" applyAlignment="1">
      <alignment horizontal="center" vertical="center" shrinkToFit="1"/>
    </xf>
    <xf numFmtId="38" fontId="8" fillId="5" borderId="14" xfId="0" applyNumberFormat="1" applyFont="1" applyFill="1" applyBorder="1" applyAlignment="1">
      <alignment horizontal="center" vertical="center"/>
    </xf>
    <xf numFmtId="38" fontId="8" fillId="5" borderId="4" xfId="0" applyNumberFormat="1" applyFont="1" applyFill="1" applyBorder="1" applyAlignment="1">
      <alignment horizontal="center" vertical="center"/>
    </xf>
    <xf numFmtId="38" fontId="8" fillId="5" borderId="6" xfId="0" applyNumberFormat="1" applyFont="1" applyFill="1" applyBorder="1" applyAlignment="1">
      <alignment horizontal="center" vertical="center"/>
    </xf>
    <xf numFmtId="38" fontId="8" fillId="5" borderId="27" xfId="0" applyNumberFormat="1" applyFont="1" applyFill="1" applyBorder="1" applyAlignment="1">
      <alignment horizontal="center" vertical="center"/>
    </xf>
    <xf numFmtId="38" fontId="8" fillId="5" borderId="19" xfId="0" applyNumberFormat="1" applyFont="1" applyFill="1" applyBorder="1" applyAlignment="1">
      <alignment horizontal="center" vertical="center"/>
    </xf>
    <xf numFmtId="38" fontId="19" fillId="0" borderId="0" xfId="0" applyNumberFormat="1" applyFont="1" applyFill="1" applyAlignment="1">
      <alignment horizontal="center" vertical="center"/>
    </xf>
    <xf numFmtId="38" fontId="6" fillId="4" borderId="4" xfId="3" applyFont="1" applyFill="1" applyBorder="1" applyAlignment="1">
      <alignment vertical="center" shrinkToFit="1"/>
    </xf>
    <xf numFmtId="0" fontId="11" fillId="0" borderId="0" xfId="0" applyFont="1" applyFill="1" applyAlignment="1">
      <alignment vertical="center"/>
    </xf>
    <xf numFmtId="38" fontId="6" fillId="4" borderId="5" xfId="3" applyFont="1" applyFill="1" applyBorder="1" applyAlignment="1">
      <alignment vertical="center" shrinkToFit="1"/>
    </xf>
    <xf numFmtId="38" fontId="6" fillId="4" borderId="15" xfId="3" applyFont="1" applyFill="1" applyBorder="1" applyAlignment="1">
      <alignment vertical="center" shrinkToFit="1"/>
    </xf>
    <xf numFmtId="40" fontId="10" fillId="2" borderId="0" xfId="0" applyNumberFormat="1" applyFont="1" applyFill="1" applyAlignment="1">
      <alignment horizontal="center" vertical="center"/>
    </xf>
    <xf numFmtId="40" fontId="10" fillId="0" borderId="0" xfId="0" applyNumberFormat="1" applyFont="1" applyAlignment="1">
      <alignment horizontal="center" vertical="center"/>
    </xf>
    <xf numFmtId="40" fontId="10" fillId="0" borderId="0" xfId="3" applyNumberFormat="1" applyFont="1">
      <alignment vertical="center"/>
    </xf>
    <xf numFmtId="0" fontId="8" fillId="3" borderId="0" xfId="7" applyFont="1" applyFill="1" applyAlignment="1" applyProtection="1">
      <alignment vertical="center" wrapText="1"/>
      <protection locked="0"/>
    </xf>
    <xf numFmtId="0" fontId="8" fillId="3" borderId="0" xfId="7" applyFont="1" applyFill="1" applyBorder="1" applyAlignment="1" applyProtection="1">
      <alignment vertical="center" wrapText="1"/>
      <protection locked="0"/>
    </xf>
    <xf numFmtId="0" fontId="8" fillId="3" borderId="0" xfId="7" applyFont="1" applyFill="1" applyBorder="1" applyAlignment="1" applyProtection="1">
      <alignment vertical="center" textRotation="255" wrapText="1"/>
      <protection locked="0"/>
    </xf>
    <xf numFmtId="0" fontId="8" fillId="3" borderId="39" xfId="7" applyFont="1" applyFill="1" applyBorder="1" applyAlignment="1" applyProtection="1">
      <alignment vertical="center" wrapText="1"/>
      <protection locked="0"/>
    </xf>
    <xf numFmtId="0" fontId="8" fillId="3" borderId="43" xfId="7" applyFont="1" applyFill="1" applyBorder="1" applyAlignment="1" applyProtection="1">
      <alignment vertical="center" wrapText="1"/>
      <protection locked="0"/>
    </xf>
    <xf numFmtId="0" fontId="8" fillId="3" borderId="40" xfId="7" applyFont="1" applyFill="1" applyBorder="1" applyAlignment="1" applyProtection="1">
      <alignment vertical="center" wrapText="1"/>
      <protection locked="0"/>
    </xf>
    <xf numFmtId="0" fontId="8" fillId="3" borderId="41" xfId="7" applyFont="1" applyFill="1" applyBorder="1" applyAlignment="1" applyProtection="1">
      <alignment vertical="center" wrapText="1"/>
      <protection locked="0"/>
    </xf>
    <xf numFmtId="0" fontId="8" fillId="3" borderId="40" xfId="7" applyFont="1" applyFill="1" applyBorder="1" applyAlignment="1" applyProtection="1">
      <alignment horizontal="center" vertical="center" wrapText="1"/>
      <protection locked="0"/>
    </xf>
    <xf numFmtId="38" fontId="8" fillId="3" borderId="40" xfId="7" applyNumberFormat="1" applyFont="1" applyFill="1" applyBorder="1" applyAlignment="1" applyProtection="1">
      <alignment vertical="center" wrapText="1"/>
      <protection locked="0"/>
    </xf>
    <xf numFmtId="0" fontId="8" fillId="3" borderId="40" xfId="9" applyFont="1" applyFill="1" applyBorder="1" applyAlignment="1" applyProtection="1">
      <alignment vertical="center" wrapText="1"/>
      <protection locked="0"/>
    </xf>
    <xf numFmtId="0" fontId="8" fillId="3" borderId="4" xfId="7" applyFont="1" applyFill="1" applyBorder="1" applyAlignment="1" applyProtection="1">
      <alignment vertical="center" wrapText="1"/>
      <protection locked="0"/>
    </xf>
    <xf numFmtId="38" fontId="8" fillId="3" borderId="4" xfId="7" applyNumberFormat="1" applyFont="1" applyFill="1" applyBorder="1" applyAlignment="1" applyProtection="1">
      <alignment vertical="center" wrapText="1"/>
      <protection locked="0"/>
    </xf>
    <xf numFmtId="38" fontId="8" fillId="3" borderId="44" xfId="17" applyFont="1" applyFill="1" applyBorder="1" applyAlignment="1" applyProtection="1">
      <alignment vertical="center" wrapText="1"/>
      <protection locked="0"/>
    </xf>
    <xf numFmtId="38" fontId="8" fillId="5" borderId="4" xfId="7" applyNumberFormat="1" applyFont="1" applyFill="1" applyBorder="1" applyAlignment="1" applyProtection="1">
      <alignment horizontal="center" vertical="center" shrinkToFit="1"/>
      <protection locked="0"/>
    </xf>
    <xf numFmtId="38" fontId="8" fillId="5" borderId="6" xfId="7" applyNumberFormat="1" applyFont="1" applyFill="1" applyBorder="1" applyAlignment="1" applyProtection="1">
      <alignment horizontal="center" vertical="center" shrinkToFit="1"/>
      <protection locked="0"/>
    </xf>
    <xf numFmtId="38" fontId="8" fillId="5" borderId="4" xfId="9" applyNumberFormat="1" applyFont="1" applyFill="1" applyBorder="1" applyAlignment="1" applyProtection="1">
      <alignment horizontal="center" vertical="center" shrinkToFit="1"/>
      <protection locked="0"/>
    </xf>
    <xf numFmtId="38" fontId="8" fillId="5" borderId="4" xfId="7" applyNumberFormat="1" applyFont="1" applyFill="1" applyBorder="1" applyAlignment="1" applyProtection="1">
      <alignment horizontal="center" vertical="center" textRotation="255" shrinkToFit="1"/>
      <protection locked="0"/>
    </xf>
    <xf numFmtId="38" fontId="8" fillId="5" borderId="4" xfId="7" applyNumberFormat="1" applyFont="1" applyFill="1" applyBorder="1" applyAlignment="1">
      <alignment horizontal="center" vertical="center" textRotation="255" shrinkToFit="1"/>
    </xf>
    <xf numFmtId="38" fontId="16" fillId="5" borderId="4" xfId="7" applyNumberFormat="1" applyFont="1" applyFill="1" applyBorder="1" applyAlignment="1" applyProtection="1">
      <alignment horizontal="center" vertical="center" shrinkToFit="1"/>
      <protection locked="0"/>
    </xf>
    <xf numFmtId="38" fontId="8" fillId="0" borderId="4" xfId="7" applyNumberFormat="1" applyFont="1" applyFill="1" applyBorder="1" applyAlignment="1" applyProtection="1">
      <alignment horizontal="center" vertical="center" shrinkToFit="1"/>
      <protection locked="0"/>
    </xf>
    <xf numFmtId="38" fontId="8" fillId="6" borderId="4" xfId="7" applyNumberFormat="1" applyFont="1" applyFill="1" applyBorder="1" applyAlignment="1" applyProtection="1">
      <alignment horizontal="center" vertical="center" shrinkToFit="1"/>
      <protection locked="0"/>
    </xf>
    <xf numFmtId="38" fontId="8" fillId="0" borderId="4" xfId="7" applyNumberFormat="1" applyFont="1" applyFill="1" applyBorder="1" applyAlignment="1" applyProtection="1">
      <alignment vertical="center" shrinkToFit="1"/>
      <protection locked="0"/>
    </xf>
    <xf numFmtId="0" fontId="8" fillId="0" borderId="0" xfId="7" applyFont="1" applyFill="1" applyAlignment="1" applyProtection="1">
      <alignment vertical="center" shrinkToFit="1"/>
      <protection locked="0"/>
    </xf>
    <xf numFmtId="38" fontId="6" fillId="0" borderId="33" xfId="3" applyFont="1" applyFill="1" applyBorder="1" applyAlignment="1">
      <alignment vertical="center" shrinkToFit="1"/>
    </xf>
    <xf numFmtId="38" fontId="8" fillId="5" borderId="6" xfId="9" applyNumberFormat="1" applyFont="1" applyFill="1" applyBorder="1" applyAlignment="1" applyProtection="1">
      <alignment horizontal="left" vertical="center" shrinkToFit="1"/>
      <protection locked="0"/>
    </xf>
    <xf numFmtId="38" fontId="20" fillId="0" borderId="5" xfId="3" applyFont="1" applyFill="1" applyBorder="1" applyAlignment="1" applyProtection="1">
      <alignment vertical="center" shrinkToFit="1"/>
      <protection locked="0"/>
    </xf>
    <xf numFmtId="38" fontId="8" fillId="4" borderId="9" xfId="3" applyFont="1" applyFill="1" applyBorder="1" applyAlignment="1" applyProtection="1">
      <alignment vertical="center" shrinkToFit="1"/>
      <protection locked="0"/>
    </xf>
    <xf numFmtId="38" fontId="8" fillId="0" borderId="9" xfId="3" applyFont="1" applyFill="1" applyBorder="1" applyAlignment="1" applyProtection="1">
      <alignment vertical="center" shrinkToFit="1"/>
      <protection locked="0"/>
    </xf>
    <xf numFmtId="38" fontId="11" fillId="4" borderId="15" xfId="2" applyNumberFormat="1" applyFont="1" applyFill="1" applyBorder="1" applyAlignment="1">
      <alignment vertical="center" shrinkToFit="1"/>
    </xf>
    <xf numFmtId="38" fontId="8" fillId="0" borderId="4" xfId="3" applyFont="1" applyFill="1" applyBorder="1" applyAlignment="1" applyProtection="1">
      <alignment vertical="center" shrinkToFit="1"/>
      <protection locked="0"/>
    </xf>
    <xf numFmtId="38" fontId="8" fillId="0" borderId="14" xfId="3" applyFont="1" applyFill="1" applyBorder="1" applyAlignment="1" applyProtection="1">
      <alignment vertical="center" shrinkToFit="1"/>
      <protection locked="0"/>
    </xf>
    <xf numFmtId="38" fontId="8" fillId="3" borderId="46" xfId="7" applyNumberFormat="1" applyFont="1" applyFill="1" applyBorder="1" applyAlignment="1" applyProtection="1">
      <alignment vertical="center" shrinkToFit="1"/>
      <protection locked="0"/>
    </xf>
    <xf numFmtId="38" fontId="8" fillId="3" borderId="39" xfId="7" applyNumberFormat="1" applyFont="1" applyFill="1" applyBorder="1" applyAlignment="1" applyProtection="1">
      <alignment vertical="center" shrinkToFit="1"/>
      <protection locked="0"/>
    </xf>
    <xf numFmtId="38" fontId="8" fillId="3" borderId="40" xfId="7" applyNumberFormat="1" applyFont="1" applyFill="1" applyBorder="1" applyAlignment="1" applyProtection="1">
      <alignment horizontal="center" vertical="center" shrinkToFit="1"/>
      <protection locked="0"/>
    </xf>
    <xf numFmtId="0" fontId="8" fillId="3" borderId="39" xfId="9" applyFont="1" applyFill="1" applyBorder="1" applyAlignment="1" applyProtection="1">
      <alignment vertical="center" shrinkToFit="1"/>
      <protection locked="0"/>
    </xf>
    <xf numFmtId="38" fontId="20" fillId="0" borderId="9" xfId="3" applyNumberFormat="1" applyFont="1" applyFill="1" applyBorder="1" applyAlignment="1" applyProtection="1">
      <alignment vertical="center" shrinkToFit="1"/>
      <protection locked="0"/>
    </xf>
    <xf numFmtId="177" fontId="8" fillId="4" borderId="15" xfId="1" applyNumberFormat="1" applyFont="1" applyFill="1" applyBorder="1" applyAlignment="1" applyProtection="1">
      <alignment vertical="center" shrinkToFit="1"/>
      <protection locked="0"/>
    </xf>
    <xf numFmtId="181" fontId="20" fillId="0" borderId="9" xfId="1" applyNumberFormat="1" applyFont="1" applyFill="1" applyBorder="1" applyAlignment="1" applyProtection="1">
      <alignment vertical="center" shrinkToFit="1"/>
      <protection locked="0"/>
    </xf>
    <xf numFmtId="38" fontId="20" fillId="0" borderId="9" xfId="17" applyFont="1" applyFill="1" applyBorder="1" applyAlignment="1" applyProtection="1">
      <alignment vertical="center" shrinkToFit="1"/>
      <protection locked="0"/>
    </xf>
    <xf numFmtId="38" fontId="8" fillId="0" borderId="4" xfId="7" applyNumberFormat="1" applyFont="1" applyBorder="1" applyAlignment="1" applyProtection="1">
      <alignment vertical="center" shrinkToFit="1"/>
      <protection locked="0"/>
    </xf>
    <xf numFmtId="0" fontId="11" fillId="0" borderId="0" xfId="7" applyFont="1" applyFill="1" applyBorder="1" applyAlignment="1" applyProtection="1">
      <alignment horizontal="center" vertical="center" wrapText="1"/>
      <protection locked="0"/>
    </xf>
    <xf numFmtId="0" fontId="18" fillId="0" borderId="11" xfId="0" applyFont="1" applyFill="1" applyBorder="1" applyAlignment="1">
      <alignment horizontal="center" vertical="center" shrinkToFit="1"/>
    </xf>
    <xf numFmtId="38" fontId="18" fillId="5" borderId="4" xfId="0" applyNumberFormat="1" applyFont="1" applyFill="1" applyBorder="1" applyAlignment="1">
      <alignment horizontal="left" vertical="center" shrinkToFit="1"/>
    </xf>
    <xf numFmtId="0" fontId="18" fillId="0" borderId="34"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38" fontId="18" fillId="5" borderId="19" xfId="0" applyNumberFormat="1" applyFont="1" applyFill="1" applyBorder="1" applyAlignment="1">
      <alignment horizontal="left" vertical="center" shrinkToFit="1"/>
    </xf>
    <xf numFmtId="38" fontId="18" fillId="5" borderId="20" xfId="0" applyNumberFormat="1" applyFont="1" applyFill="1" applyBorder="1" applyAlignment="1">
      <alignment horizontal="left" vertical="center" shrinkToFit="1"/>
    </xf>
    <xf numFmtId="38" fontId="6" fillId="0" borderId="23" xfId="3" applyFont="1" applyFill="1" applyBorder="1" applyAlignment="1">
      <alignment vertical="center" shrinkToFit="1"/>
    </xf>
    <xf numFmtId="38" fontId="6" fillId="0" borderId="9" xfId="3" applyFont="1" applyFill="1" applyBorder="1" applyAlignment="1">
      <alignment vertical="center" shrinkToFit="1"/>
    </xf>
    <xf numFmtId="0" fontId="8" fillId="4" borderId="9" xfId="7" applyFont="1" applyFill="1" applyBorder="1" applyAlignment="1" applyProtection="1">
      <alignment horizontal="center" vertical="center" shrinkToFit="1"/>
      <protection locked="0"/>
    </xf>
    <xf numFmtId="0" fontId="8" fillId="4" borderId="4" xfId="7" applyFont="1" applyFill="1" applyBorder="1" applyAlignment="1" applyProtection="1">
      <alignment horizontal="center" vertical="center" shrinkToFit="1"/>
      <protection locked="0"/>
    </xf>
    <xf numFmtId="0" fontId="20" fillId="0" borderId="9" xfId="7" applyFont="1" applyFill="1" applyBorder="1" applyAlignment="1" applyProtection="1">
      <alignment vertical="center" shrinkToFit="1"/>
      <protection locked="0"/>
    </xf>
    <xf numFmtId="0" fontId="8" fillId="0" borderId="15" xfId="7" applyFont="1" applyFill="1" applyBorder="1" applyAlignment="1" applyProtection="1">
      <alignment horizontal="center" vertical="center" shrinkToFit="1"/>
      <protection locked="0"/>
    </xf>
    <xf numFmtId="0" fontId="8" fillId="4" borderId="15" xfId="7" applyFont="1" applyFill="1" applyBorder="1" applyAlignment="1" applyProtection="1">
      <alignment vertical="center" shrinkToFit="1"/>
      <protection locked="0"/>
    </xf>
    <xf numFmtId="0" fontId="8" fillId="4" borderId="37" xfId="7" applyFont="1" applyFill="1" applyBorder="1" applyAlignment="1" applyProtection="1">
      <alignment horizontal="center" vertical="center" shrinkToFit="1"/>
      <protection locked="0"/>
    </xf>
    <xf numFmtId="0" fontId="20" fillId="0" borderId="9" xfId="7" applyFont="1" applyFill="1" applyBorder="1" applyAlignment="1" applyProtection="1">
      <alignment horizontal="center" vertical="center" shrinkToFit="1"/>
      <protection locked="0"/>
    </xf>
    <xf numFmtId="38" fontId="8" fillId="4" borderId="9" xfId="3" applyFont="1" applyFill="1" applyBorder="1" applyAlignment="1" applyProtection="1">
      <alignment horizontal="center" vertical="center" shrinkToFit="1"/>
      <protection locked="0"/>
    </xf>
    <xf numFmtId="180" fontId="8" fillId="4" borderId="9" xfId="1" applyNumberFormat="1" applyFont="1" applyFill="1" applyBorder="1" applyAlignment="1" applyProtection="1">
      <alignment horizontal="center" vertical="center" shrinkToFit="1"/>
      <protection locked="0"/>
    </xf>
    <xf numFmtId="38" fontId="20" fillId="0" borderId="17" xfId="17" applyFont="1" applyFill="1" applyBorder="1" applyAlignment="1" applyProtection="1">
      <alignment vertical="center" shrinkToFit="1"/>
      <protection locked="0"/>
    </xf>
    <xf numFmtId="38" fontId="20" fillId="0" borderId="24" xfId="17" applyFont="1" applyFill="1" applyBorder="1" applyAlignment="1" applyProtection="1">
      <alignment vertical="center" shrinkToFit="1"/>
      <protection locked="0"/>
    </xf>
    <xf numFmtId="0" fontId="20" fillId="0" borderId="0" xfId="7" applyFont="1" applyFill="1" applyAlignment="1" applyProtection="1">
      <alignment vertical="center" shrinkToFit="1"/>
      <protection locked="0"/>
    </xf>
    <xf numFmtId="0" fontId="8" fillId="0" borderId="6" xfId="7" applyFont="1" applyFill="1" applyBorder="1" applyAlignment="1" applyProtection="1">
      <alignment horizontal="center" vertical="center" shrinkToFit="1"/>
      <protection locked="0"/>
    </xf>
    <xf numFmtId="0" fontId="8" fillId="0" borderId="4" xfId="7" applyFont="1" applyFill="1" applyBorder="1" applyAlignment="1" applyProtection="1">
      <alignment horizontal="center" vertical="center" shrinkToFit="1"/>
      <protection locked="0"/>
    </xf>
    <xf numFmtId="0" fontId="8" fillId="0" borderId="4" xfId="7" applyFont="1" applyFill="1" applyBorder="1" applyAlignment="1" applyProtection="1">
      <alignment vertical="center" shrinkToFit="1"/>
      <protection locked="0"/>
    </xf>
    <xf numFmtId="0" fontId="8" fillId="3" borderId="69" xfId="7" applyFont="1" applyFill="1" applyBorder="1" applyAlignment="1" applyProtection="1">
      <alignment vertical="center" wrapText="1"/>
      <protection locked="0"/>
    </xf>
    <xf numFmtId="0" fontId="8" fillId="0" borderId="21" xfId="7" applyFont="1" applyFill="1" applyBorder="1" applyAlignment="1" applyProtection="1">
      <alignment horizontal="center" wrapText="1"/>
      <protection locked="0"/>
    </xf>
    <xf numFmtId="0" fontId="18" fillId="0" borderId="60" xfId="9" applyFont="1" applyFill="1" applyBorder="1" applyAlignment="1" applyProtection="1">
      <alignment horizontal="center" vertical="center" wrapText="1"/>
      <protection locked="0"/>
    </xf>
    <xf numFmtId="0" fontId="20" fillId="0" borderId="15" xfId="7" applyFont="1" applyFill="1" applyBorder="1" applyAlignment="1" applyProtection="1">
      <alignment vertical="center" shrinkToFit="1"/>
      <protection locked="0"/>
    </xf>
    <xf numFmtId="0" fontId="20" fillId="0" borderId="25" xfId="7" applyFont="1" applyFill="1" applyBorder="1" applyAlignment="1" applyProtection="1">
      <alignment horizontal="center" vertical="center" shrinkToFit="1"/>
      <protection locked="0"/>
    </xf>
    <xf numFmtId="0" fontId="8" fillId="0" borderId="6" xfId="7" applyFont="1" applyFill="1" applyBorder="1" applyAlignment="1" applyProtection="1">
      <alignment vertical="center" shrinkToFit="1"/>
      <protection locked="0"/>
    </xf>
    <xf numFmtId="38" fontId="6" fillId="0" borderId="59" xfId="3" applyFont="1" applyFill="1" applyBorder="1" applyAlignment="1">
      <alignment vertical="center" shrinkToFit="1"/>
    </xf>
    <xf numFmtId="38" fontId="21" fillId="0" borderId="0" xfId="17" applyFont="1" applyFill="1" applyAlignment="1">
      <alignment horizontal="center" vertical="center" shrinkToFit="1"/>
    </xf>
    <xf numFmtId="0" fontId="11" fillId="0" borderId="0" xfId="7" applyFont="1" applyFill="1" applyBorder="1" applyAlignment="1" applyProtection="1">
      <alignment horizontal="center" vertical="center" wrapText="1"/>
      <protection locked="0"/>
    </xf>
    <xf numFmtId="38" fontId="22" fillId="0" borderId="0" xfId="17" applyFont="1" applyFill="1" applyBorder="1" applyAlignment="1" applyProtection="1">
      <alignment vertical="center" wrapText="1"/>
      <protection locked="0"/>
    </xf>
    <xf numFmtId="180" fontId="20" fillId="0" borderId="5" xfId="1" applyNumberFormat="1" applyFont="1" applyFill="1" applyBorder="1" applyAlignment="1" applyProtection="1">
      <alignment vertical="center" shrinkToFit="1"/>
      <protection locked="0"/>
    </xf>
    <xf numFmtId="0" fontId="8" fillId="0" borderId="71" xfId="9" applyFont="1" applyFill="1" applyBorder="1" applyAlignment="1" applyProtection="1">
      <alignment horizontal="center" vertical="center" wrapText="1"/>
      <protection locked="0"/>
    </xf>
    <xf numFmtId="0" fontId="11" fillId="0" borderId="0" xfId="7" applyFont="1" applyFill="1" applyBorder="1" applyAlignment="1" applyProtection="1">
      <alignment horizontal="center" vertical="center" wrapText="1"/>
      <protection locked="0"/>
    </xf>
    <xf numFmtId="0" fontId="6" fillId="0" borderId="57" xfId="0" applyFont="1" applyFill="1" applyBorder="1" applyAlignment="1">
      <alignment horizontal="center" vertical="center" shrinkToFit="1"/>
    </xf>
    <xf numFmtId="176" fontId="6" fillId="0" borderId="16" xfId="0" applyNumberFormat="1"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40" fontId="8" fillId="5" borderId="27" xfId="0" applyNumberFormat="1" applyFont="1" applyFill="1" applyBorder="1" applyAlignment="1">
      <alignment horizontal="center" vertical="center"/>
    </xf>
    <xf numFmtId="40" fontId="6" fillId="4" borderId="25" xfId="3" applyNumberFormat="1" applyFont="1" applyFill="1" applyBorder="1" applyAlignment="1">
      <alignment vertical="center" shrinkToFit="1"/>
    </xf>
    <xf numFmtId="40" fontId="6" fillId="0" borderId="33" xfId="3" applyNumberFormat="1" applyFont="1" applyFill="1" applyBorder="1" applyAlignment="1">
      <alignment vertical="center" shrinkToFit="1"/>
    </xf>
    <xf numFmtId="38" fontId="20" fillId="0" borderId="9" xfId="3" applyNumberFormat="1" applyFont="1" applyFill="1" applyBorder="1" applyAlignment="1" applyProtection="1">
      <alignment vertical="center" wrapText="1" shrinkToFit="1"/>
      <protection locked="0"/>
    </xf>
    <xf numFmtId="0" fontId="8" fillId="0" borderId="4" xfId="0" applyFont="1" applyFill="1" applyBorder="1" applyAlignment="1">
      <alignment vertical="top" wrapText="1" shrinkToFit="1"/>
    </xf>
    <xf numFmtId="38" fontId="20" fillId="0" borderId="5" xfId="17" applyFont="1" applyFill="1" applyBorder="1" applyAlignment="1" applyProtection="1">
      <alignment vertical="center" shrinkToFit="1"/>
      <protection locked="0"/>
    </xf>
    <xf numFmtId="0" fontId="8" fillId="0" borderId="0" xfId="0" applyFont="1" applyFill="1" applyBorder="1" applyAlignment="1">
      <alignment vertical="center"/>
    </xf>
    <xf numFmtId="38" fontId="6" fillId="4" borderId="8" xfId="3" applyFont="1" applyFill="1" applyBorder="1" applyAlignment="1">
      <alignment vertical="center" shrinkToFit="1"/>
    </xf>
    <xf numFmtId="38" fontId="8" fillId="5" borderId="12" xfId="7" applyNumberFormat="1" applyFont="1" applyFill="1" applyBorder="1" applyAlignment="1" applyProtection="1">
      <alignment horizontal="center" vertical="center"/>
      <protection locked="0"/>
    </xf>
    <xf numFmtId="38" fontId="8" fillId="5" borderId="11" xfId="0" applyNumberFormat="1" applyFont="1" applyFill="1" applyBorder="1" applyAlignment="1">
      <alignment horizontal="center" vertical="center"/>
    </xf>
    <xf numFmtId="38" fontId="8" fillId="5" borderId="1" xfId="0" applyNumberFormat="1" applyFont="1" applyFill="1" applyBorder="1" applyAlignment="1">
      <alignment horizontal="center" vertical="center"/>
    </xf>
    <xf numFmtId="0" fontId="8" fillId="3" borderId="46" xfId="7" applyFont="1" applyFill="1" applyBorder="1" applyAlignment="1" applyProtection="1">
      <alignment vertical="center" wrapText="1"/>
      <protection locked="0"/>
    </xf>
    <xf numFmtId="180" fontId="20" fillId="0" borderId="49" xfId="1" applyNumberFormat="1" applyFont="1" applyFill="1" applyBorder="1" applyAlignment="1" applyProtection="1">
      <alignment horizontal="center" vertical="center" shrinkToFit="1"/>
      <protection locked="0"/>
    </xf>
    <xf numFmtId="0" fontId="8" fillId="3" borderId="50" xfId="7" applyFont="1" applyFill="1" applyBorder="1" applyAlignment="1" applyProtection="1">
      <alignment horizontal="center" vertical="center" wrapText="1"/>
      <protection locked="0"/>
    </xf>
    <xf numFmtId="38" fontId="19" fillId="0" borderId="0" xfId="7" applyNumberFormat="1" applyFont="1" applyFill="1" applyBorder="1" applyAlignment="1" applyProtection="1">
      <alignment vertical="center" wrapText="1"/>
      <protection locked="0"/>
    </xf>
    <xf numFmtId="0" fontId="8" fillId="0" borderId="0" xfId="7" applyFont="1" applyFill="1" applyBorder="1" applyAlignment="1" applyProtection="1">
      <alignment vertical="center" textRotation="255" wrapText="1"/>
      <protection locked="0"/>
    </xf>
    <xf numFmtId="38" fontId="8" fillId="0" borderId="0" xfId="7" applyNumberFormat="1" applyFont="1" applyFill="1" applyBorder="1" applyAlignment="1" applyProtection="1">
      <alignment vertical="center" wrapText="1"/>
      <protection locked="0"/>
    </xf>
    <xf numFmtId="38" fontId="8" fillId="0" borderId="8" xfId="7" applyNumberFormat="1" applyFont="1" applyFill="1" applyBorder="1" applyAlignment="1" applyProtection="1">
      <alignment vertical="center" wrapText="1"/>
      <protection locked="0"/>
    </xf>
    <xf numFmtId="0" fontId="8" fillId="0" borderId="8" xfId="7" applyFont="1" applyFill="1" applyBorder="1" applyAlignment="1" applyProtection="1">
      <alignment vertical="center" textRotation="255" wrapText="1"/>
      <protection locked="0"/>
    </xf>
    <xf numFmtId="0" fontId="11" fillId="0" borderId="0" xfId="7" applyFont="1" applyFill="1" applyBorder="1" applyAlignment="1" applyProtection="1">
      <alignment horizontal="center" vertical="center" wrapText="1"/>
      <protection locked="0"/>
    </xf>
    <xf numFmtId="181" fontId="8" fillId="0" borderId="15" xfId="17" applyNumberFormat="1" applyFont="1" applyFill="1" applyBorder="1" applyAlignment="1" applyProtection="1">
      <alignment vertical="center" shrinkToFit="1"/>
      <protection locked="0"/>
    </xf>
    <xf numFmtId="38" fontId="8" fillId="5" borderId="34" xfId="7" applyNumberFormat="1" applyFont="1" applyFill="1" applyBorder="1" applyAlignment="1" applyProtection="1">
      <alignment horizontal="center" vertical="center"/>
      <protection locked="0"/>
    </xf>
    <xf numFmtId="38" fontId="8" fillId="5" borderId="11" xfId="7" applyNumberFormat="1" applyFont="1" applyFill="1" applyBorder="1" applyAlignment="1" applyProtection="1">
      <alignment horizontal="center" vertical="center"/>
      <protection locked="0"/>
    </xf>
    <xf numFmtId="38" fontId="6" fillId="0" borderId="59" xfId="3" applyFont="1" applyFill="1" applyBorder="1" applyAlignment="1">
      <alignment vertical="center"/>
    </xf>
    <xf numFmtId="38" fontId="6" fillId="4" borderId="14" xfId="3" applyFont="1" applyFill="1" applyBorder="1" applyAlignment="1">
      <alignment vertical="center" shrinkToFit="1"/>
    </xf>
    <xf numFmtId="0" fontId="6" fillId="0" borderId="22"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38" fontId="6" fillId="4" borderId="25" xfId="3" applyFont="1" applyFill="1" applyBorder="1" applyAlignment="1">
      <alignment vertical="center" shrinkToFit="1"/>
    </xf>
    <xf numFmtId="40" fontId="6" fillId="4" borderId="25" xfId="3" applyNumberFormat="1" applyFont="1" applyFill="1" applyBorder="1" applyAlignment="1">
      <alignment horizontal="center" vertical="center" shrinkToFit="1"/>
    </xf>
    <xf numFmtId="38" fontId="8" fillId="0" borderId="54" xfId="3" applyFont="1" applyFill="1" applyBorder="1" applyAlignment="1">
      <alignment horizontal="center" vertical="center" wrapText="1"/>
    </xf>
    <xf numFmtId="0" fontId="6" fillId="0" borderId="54" xfId="0" applyFont="1" applyFill="1" applyBorder="1" applyAlignment="1">
      <alignment horizontal="center" vertical="center" shrinkToFit="1"/>
    </xf>
    <xf numFmtId="38" fontId="8" fillId="5" borderId="20" xfId="3" applyNumberFormat="1" applyFont="1" applyFill="1" applyBorder="1" applyAlignment="1">
      <alignment horizontal="center" vertical="top" textRotation="255"/>
    </xf>
    <xf numFmtId="0" fontId="12" fillId="0" borderId="49" xfId="0" applyFont="1" applyFill="1" applyBorder="1" applyAlignment="1">
      <alignment vertical="center" shrinkToFit="1"/>
    </xf>
    <xf numFmtId="0" fontId="12" fillId="0" borderId="29" xfId="0" applyFont="1" applyFill="1" applyBorder="1" applyAlignment="1">
      <alignment vertical="center" shrinkToFit="1"/>
    </xf>
    <xf numFmtId="0" fontId="6" fillId="0" borderId="23" xfId="0" applyFont="1" applyFill="1" applyBorder="1" applyAlignment="1">
      <alignment horizontal="center" vertical="center" wrapText="1"/>
    </xf>
    <xf numFmtId="0" fontId="19" fillId="0" borderId="0" xfId="7" applyFont="1" applyAlignment="1" applyProtection="1">
      <alignment vertical="center" wrapText="1"/>
      <protection locked="0"/>
    </xf>
    <xf numFmtId="0" fontId="19" fillId="0" borderId="0" xfId="7" applyFont="1" applyProtection="1">
      <alignment vertical="center"/>
      <protection locked="0"/>
    </xf>
    <xf numFmtId="0" fontId="8" fillId="4" borderId="4" xfId="7" applyFont="1" applyFill="1" applyBorder="1" applyAlignment="1" applyProtection="1">
      <alignment vertical="center" shrinkToFit="1"/>
      <protection locked="0"/>
    </xf>
    <xf numFmtId="0" fontId="11" fillId="0" borderId="0" xfId="7" applyFont="1" applyAlignment="1" applyProtection="1">
      <alignment vertical="center" wrapText="1"/>
      <protection locked="0"/>
    </xf>
    <xf numFmtId="38" fontId="8" fillId="5" borderId="14" xfId="7" applyNumberFormat="1" applyFont="1" applyFill="1" applyBorder="1" applyAlignment="1" applyProtection="1">
      <alignment horizontal="center" vertical="center" shrinkToFit="1"/>
      <protection locked="0"/>
    </xf>
    <xf numFmtId="38" fontId="8" fillId="5" borderId="13" xfId="0" applyNumberFormat="1" applyFont="1" applyFill="1" applyBorder="1" applyAlignment="1">
      <alignment horizontal="center" vertical="center"/>
    </xf>
    <xf numFmtId="0" fontId="6" fillId="4" borderId="8" xfId="0" applyFont="1" applyFill="1" applyBorder="1" applyAlignment="1">
      <alignment vertical="center" wrapText="1" shrinkToFit="1"/>
    </xf>
    <xf numFmtId="0" fontId="8" fillId="0" borderId="12" xfId="0" applyFont="1" applyFill="1" applyBorder="1" applyAlignment="1">
      <alignment horizontal="center" vertical="center" wrapText="1"/>
    </xf>
    <xf numFmtId="0" fontId="8" fillId="0" borderId="11" xfId="7" applyFont="1" applyFill="1" applyBorder="1" applyAlignment="1" applyProtection="1">
      <alignment horizontal="center" vertical="center" wrapText="1"/>
      <protection locked="0"/>
    </xf>
    <xf numFmtId="0" fontId="8" fillId="0" borderId="4" xfId="0" applyFont="1" applyFill="1" applyBorder="1" applyAlignment="1">
      <alignment horizontal="left" vertical="top" wrapText="1" shrinkToFit="1"/>
    </xf>
    <xf numFmtId="0" fontId="8" fillId="3" borderId="46" xfId="7" applyFont="1" applyFill="1" applyBorder="1" applyAlignment="1" applyProtection="1">
      <alignment horizontal="center" vertical="center" wrapText="1"/>
      <protection locked="0"/>
    </xf>
    <xf numFmtId="0" fontId="8" fillId="0" borderId="16" xfId="7" applyFont="1" applyFill="1" applyBorder="1" applyAlignment="1" applyProtection="1">
      <alignment vertical="center" wrapText="1"/>
      <protection locked="0"/>
    </xf>
    <xf numFmtId="0" fontId="24" fillId="0" borderId="79" xfId="7" applyFont="1" applyFill="1" applyBorder="1" applyAlignment="1" applyProtection="1">
      <alignment vertical="top" wrapText="1"/>
      <protection locked="0"/>
    </xf>
    <xf numFmtId="0" fontId="8" fillId="0" borderId="11" xfId="7" applyFont="1" applyFill="1" applyBorder="1" applyAlignment="1" applyProtection="1">
      <alignment horizontal="left" vertical="center" wrapText="1"/>
      <protection locked="0"/>
    </xf>
    <xf numFmtId="0" fontId="8" fillId="3" borderId="80" xfId="9" applyFont="1" applyFill="1" applyBorder="1" applyAlignment="1" applyProtection="1">
      <alignment vertical="center" shrinkToFit="1"/>
      <protection locked="0"/>
    </xf>
    <xf numFmtId="38" fontId="20" fillId="0" borderId="5" xfId="3" applyNumberFormat="1" applyFont="1" applyFill="1" applyBorder="1" applyAlignment="1" applyProtection="1">
      <alignment vertical="center" shrinkToFit="1"/>
      <protection locked="0"/>
    </xf>
    <xf numFmtId="0" fontId="8" fillId="3" borderId="42" xfId="7" applyFont="1" applyFill="1" applyBorder="1" applyAlignment="1" applyProtection="1">
      <alignment vertical="center" wrapText="1"/>
      <protection locked="0"/>
    </xf>
    <xf numFmtId="38" fontId="8" fillId="5" borderId="38" xfId="9" applyNumberFormat="1" applyFont="1" applyFill="1" applyBorder="1" applyAlignment="1" applyProtection="1">
      <alignment horizontal="left" vertical="center" shrinkToFit="1"/>
      <protection locked="0"/>
    </xf>
    <xf numFmtId="38" fontId="11" fillId="4" borderId="24" xfId="2" applyNumberFormat="1" applyFont="1" applyFill="1" applyBorder="1" applyAlignment="1">
      <alignment vertical="center" shrinkToFit="1"/>
    </xf>
    <xf numFmtId="0" fontId="8" fillId="3" borderId="43" xfId="9" applyFont="1" applyFill="1" applyBorder="1" applyAlignment="1" applyProtection="1">
      <alignment vertical="center" shrinkToFit="1"/>
      <protection locked="0"/>
    </xf>
    <xf numFmtId="0" fontId="8" fillId="3" borderId="41" xfId="9" applyFont="1" applyFill="1" applyBorder="1" applyAlignment="1" applyProtection="1">
      <alignment vertical="center" shrinkToFit="1"/>
      <protection locked="0"/>
    </xf>
    <xf numFmtId="0" fontId="11" fillId="3" borderId="7" xfId="7" applyFont="1" applyFill="1" applyBorder="1" applyAlignment="1" applyProtection="1">
      <alignment vertical="center" wrapText="1"/>
      <protection locked="0"/>
    </xf>
    <xf numFmtId="0" fontId="11" fillId="3" borderId="16" xfId="7" applyFont="1" applyFill="1" applyBorder="1" applyAlignment="1" applyProtection="1">
      <alignment vertical="center" wrapText="1"/>
      <protection locked="0"/>
    </xf>
    <xf numFmtId="179" fontId="11" fillId="3" borderId="7" xfId="2" applyNumberFormat="1" applyFont="1" applyFill="1" applyBorder="1" applyAlignment="1">
      <alignment horizontal="center" vertical="center" wrapText="1"/>
    </xf>
    <xf numFmtId="179" fontId="11" fillId="3" borderId="16" xfId="2"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6" xfId="0" applyFont="1" applyFill="1" applyBorder="1" applyAlignment="1">
      <alignment horizontal="center" vertical="center" wrapText="1"/>
    </xf>
    <xf numFmtId="38" fontId="8" fillId="0" borderId="11" xfId="7" applyNumberFormat="1" applyFont="1" applyFill="1" applyBorder="1" applyAlignment="1" applyProtection="1">
      <alignment horizontal="center" vertical="center" wrapText="1"/>
      <protection locked="0"/>
    </xf>
    <xf numFmtId="38" fontId="11" fillId="4" borderId="83" xfId="2" applyNumberFormat="1" applyFont="1" applyFill="1" applyBorder="1" applyAlignment="1">
      <alignment vertical="center" shrinkToFit="1"/>
    </xf>
    <xf numFmtId="0" fontId="8" fillId="4" borderId="9" xfId="7" applyFont="1" applyFill="1" applyBorder="1" applyAlignment="1" applyProtection="1">
      <alignment vertical="center" shrinkToFit="1"/>
      <protection locked="0"/>
    </xf>
    <xf numFmtId="0" fontId="8" fillId="6" borderId="9" xfId="7" applyFont="1" applyFill="1" applyBorder="1" applyAlignment="1" applyProtection="1">
      <alignment horizontal="center" vertical="center" shrinkToFit="1"/>
      <protection locked="0"/>
    </xf>
    <xf numFmtId="38" fontId="8" fillId="6" borderId="9" xfId="7" applyNumberFormat="1" applyFont="1" applyFill="1" applyBorder="1" applyAlignment="1" applyProtection="1">
      <alignment vertical="center" shrinkToFit="1"/>
      <protection locked="0"/>
    </xf>
    <xf numFmtId="38" fontId="8" fillId="5" borderId="4" xfId="0" applyNumberFormat="1" applyFont="1" applyFill="1" applyBorder="1" applyAlignment="1">
      <alignment horizontal="center" vertical="center" shrinkToFit="1"/>
    </xf>
    <xf numFmtId="38" fontId="8" fillId="5" borderId="4" xfId="7" applyNumberFormat="1" applyFont="1" applyFill="1" applyBorder="1" applyAlignment="1" applyProtection="1">
      <alignment horizontal="left" vertical="center" shrinkToFit="1"/>
      <protection locked="0"/>
    </xf>
    <xf numFmtId="38" fontId="8" fillId="5" borderId="4" xfId="7" applyNumberFormat="1" applyFont="1" applyFill="1" applyBorder="1" applyAlignment="1" applyProtection="1">
      <alignment horizontal="right" vertical="center" shrinkToFit="1"/>
      <protection locked="0"/>
    </xf>
    <xf numFmtId="38" fontId="8" fillId="5" borderId="4" xfId="9" applyNumberFormat="1" applyFont="1" applyFill="1" applyBorder="1" applyAlignment="1" applyProtection="1">
      <alignment horizontal="center" vertical="center" textRotation="255" shrinkToFit="1"/>
      <protection locked="0"/>
    </xf>
    <xf numFmtId="0" fontId="8" fillId="3" borderId="0" xfId="7" applyFont="1" applyFill="1" applyBorder="1" applyAlignment="1" applyProtection="1">
      <alignment vertical="center" shrinkToFit="1"/>
      <protection locked="0"/>
    </xf>
    <xf numFmtId="38" fontId="8" fillId="3" borderId="40" xfId="3" applyFont="1" applyFill="1" applyBorder="1" applyAlignment="1" applyProtection="1">
      <alignment vertical="center" shrinkToFit="1"/>
      <protection locked="0"/>
    </xf>
    <xf numFmtId="0" fontId="8" fillId="3" borderId="4" xfId="7" applyFont="1" applyFill="1" applyBorder="1" applyAlignment="1" applyProtection="1">
      <alignment vertical="center" shrinkToFit="1"/>
      <protection locked="0"/>
    </xf>
    <xf numFmtId="38" fontId="8" fillId="3" borderId="4" xfId="7" applyNumberFormat="1" applyFont="1" applyFill="1" applyBorder="1" applyAlignment="1" applyProtection="1">
      <alignment vertical="center" shrinkToFit="1"/>
      <protection locked="0"/>
    </xf>
    <xf numFmtId="0" fontId="8" fillId="3" borderId="3" xfId="7" applyFont="1" applyFill="1" applyBorder="1" applyAlignment="1" applyProtection="1">
      <alignment horizontal="right" wrapText="1"/>
      <protection locked="0"/>
    </xf>
    <xf numFmtId="0" fontId="26" fillId="0" borderId="9" xfId="7" applyFont="1" applyFill="1" applyBorder="1" applyAlignment="1" applyProtection="1">
      <alignment vertical="center" shrinkToFit="1"/>
      <protection locked="0"/>
    </xf>
    <xf numFmtId="0" fontId="26" fillId="0" borderId="9" xfId="7" applyFont="1" applyFill="1" applyBorder="1" applyAlignment="1" applyProtection="1">
      <alignment horizontal="center" vertical="center" shrinkToFit="1"/>
      <protection locked="0"/>
    </xf>
    <xf numFmtId="0" fontId="26" fillId="0" borderId="4" xfId="7" applyFont="1" applyFill="1" applyBorder="1" applyAlignment="1" applyProtection="1">
      <alignment horizontal="center" vertical="center" shrinkToFit="1"/>
      <protection locked="0"/>
    </xf>
    <xf numFmtId="0" fontId="27" fillId="0" borderId="0" xfId="7" applyFont="1" applyFill="1" applyBorder="1" applyAlignment="1" applyProtection="1">
      <alignment vertical="center" wrapText="1"/>
      <protection locked="0"/>
    </xf>
    <xf numFmtId="0" fontId="26" fillId="0" borderId="0" xfId="9" applyFont="1" applyFill="1" applyBorder="1" applyAlignment="1">
      <alignment vertical="center" wrapText="1"/>
    </xf>
    <xf numFmtId="0" fontId="26" fillId="0" borderId="0" xfId="9" applyFont="1" applyFill="1" applyBorder="1" applyAlignment="1">
      <alignment horizontal="center" vertical="center" wrapText="1"/>
    </xf>
    <xf numFmtId="0" fontId="27" fillId="0" borderId="0" xfId="7" applyFont="1" applyFill="1" applyBorder="1" applyAlignment="1" applyProtection="1">
      <alignment horizontal="center" vertical="center" wrapText="1"/>
      <protection locked="0"/>
    </xf>
    <xf numFmtId="176" fontId="27" fillId="0" borderId="0" xfId="0" applyNumberFormat="1" applyFont="1" applyAlignment="1">
      <alignment horizontal="left" vertical="center" wrapText="1"/>
    </xf>
    <xf numFmtId="0" fontId="27" fillId="0" borderId="0" xfId="7" applyFont="1" applyFill="1" applyAlignment="1" applyProtection="1">
      <alignment vertical="center" wrapText="1"/>
      <protection locked="0"/>
    </xf>
    <xf numFmtId="0" fontId="27" fillId="0" borderId="0" xfId="7" applyFont="1" applyFill="1" applyAlignment="1" applyProtection="1">
      <alignment horizontal="center" vertical="center" wrapText="1"/>
      <protection locked="0"/>
    </xf>
    <xf numFmtId="0" fontId="27" fillId="0" borderId="0" xfId="0" applyFont="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6" fillId="0" borderId="5" xfId="7" applyFont="1" applyFill="1" applyBorder="1" applyAlignment="1" applyProtection="1">
      <alignment vertical="center" shrinkToFit="1"/>
      <protection locked="0"/>
    </xf>
    <xf numFmtId="0" fontId="26" fillId="3" borderId="42" xfId="7" applyFont="1" applyFill="1" applyBorder="1" applyAlignment="1" applyProtection="1">
      <alignment horizontal="center" vertical="center" wrapText="1"/>
      <protection locked="0"/>
    </xf>
    <xf numFmtId="0" fontId="26" fillId="3" borderId="40" xfId="7" applyFont="1" applyFill="1" applyBorder="1" applyAlignment="1" applyProtection="1">
      <alignment vertical="center" wrapText="1"/>
      <protection locked="0"/>
    </xf>
    <xf numFmtId="0" fontId="26" fillId="0" borderId="0" xfId="7" applyFont="1" applyFill="1" applyBorder="1" applyAlignment="1">
      <alignment vertical="center" wrapText="1"/>
    </xf>
    <xf numFmtId="38" fontId="8" fillId="4" borderId="5" xfId="3" applyFont="1" applyFill="1" applyBorder="1" applyAlignment="1" applyProtection="1">
      <alignment vertical="center" shrinkToFit="1"/>
      <protection locked="0"/>
    </xf>
    <xf numFmtId="38" fontId="27" fillId="3" borderId="37" xfId="2" applyNumberFormat="1" applyFont="1" applyFill="1" applyBorder="1" applyAlignment="1">
      <alignment vertical="center" shrinkToFit="1"/>
    </xf>
    <xf numFmtId="38" fontId="8" fillId="5" borderId="26" xfId="9" applyNumberFormat="1" applyFont="1" applyFill="1" applyBorder="1" applyAlignment="1" applyProtection="1">
      <alignment horizontal="left" vertical="center" shrinkToFit="1"/>
      <protection locked="0"/>
    </xf>
    <xf numFmtId="183" fontId="8" fillId="4" borderId="15" xfId="17" applyNumberFormat="1" applyFont="1" applyFill="1" applyBorder="1" applyAlignment="1" applyProtection="1">
      <alignment vertical="center" shrinkToFit="1"/>
      <protection locked="0"/>
    </xf>
    <xf numFmtId="38" fontId="8" fillId="5" borderId="6" xfId="17" applyFont="1" applyFill="1" applyBorder="1" applyAlignment="1" applyProtection="1">
      <alignment horizontal="center" vertical="center" shrinkToFit="1"/>
      <protection locked="0"/>
    </xf>
    <xf numFmtId="38" fontId="20" fillId="3" borderId="15" xfId="17" applyFont="1" applyFill="1" applyBorder="1" applyAlignment="1" applyProtection="1">
      <alignment vertical="center" shrinkToFit="1"/>
      <protection locked="0"/>
    </xf>
    <xf numFmtId="181" fontId="20" fillId="0" borderId="5" xfId="1" applyNumberFormat="1" applyFont="1" applyFill="1" applyBorder="1" applyAlignment="1" applyProtection="1">
      <alignment vertical="center" shrinkToFit="1"/>
      <protection locked="0"/>
    </xf>
    <xf numFmtId="38" fontId="8" fillId="5" borderId="84" xfId="9" applyNumberFormat="1" applyFont="1" applyFill="1" applyBorder="1" applyAlignment="1" applyProtection="1">
      <alignment horizontal="center" vertical="center" textRotation="255" shrinkToFit="1"/>
      <protection locked="0"/>
    </xf>
    <xf numFmtId="38" fontId="8" fillId="5" borderId="85" xfId="9" applyNumberFormat="1" applyFont="1" applyFill="1" applyBorder="1" applyAlignment="1" applyProtection="1">
      <alignment horizontal="center" vertical="center" shrinkToFit="1"/>
      <protection locked="0"/>
    </xf>
    <xf numFmtId="182" fontId="20" fillId="0" borderId="86" xfId="1" applyNumberFormat="1" applyFont="1" applyFill="1" applyBorder="1" applyAlignment="1" applyProtection="1">
      <alignment vertical="center" shrinkToFit="1"/>
      <protection locked="0"/>
    </xf>
    <xf numFmtId="182" fontId="20" fillId="3" borderId="9" xfId="17" applyNumberFormat="1" applyFont="1" applyFill="1" applyBorder="1" applyAlignment="1" applyProtection="1">
      <alignment vertical="center" shrinkToFit="1"/>
      <protection locked="0"/>
    </xf>
    <xf numFmtId="182" fontId="8" fillId="3" borderId="40" xfId="9" applyNumberFormat="1" applyFont="1" applyFill="1" applyBorder="1" applyAlignment="1" applyProtection="1">
      <alignment vertical="center" wrapText="1"/>
      <protection locked="0"/>
    </xf>
    <xf numFmtId="182" fontId="8" fillId="3" borderId="40" xfId="7" applyNumberFormat="1" applyFont="1" applyFill="1" applyBorder="1" applyAlignment="1" applyProtection="1">
      <alignment vertical="center" wrapText="1"/>
      <protection locked="0"/>
    </xf>
    <xf numFmtId="183" fontId="20" fillId="0" borderId="9" xfId="17" applyNumberFormat="1" applyFont="1" applyFill="1" applyBorder="1" applyAlignment="1" applyProtection="1">
      <alignment vertical="center" shrinkToFit="1"/>
      <protection locked="0"/>
    </xf>
    <xf numFmtId="180" fontId="8" fillId="4" borderId="15" xfId="1" applyNumberFormat="1" applyFont="1" applyFill="1" applyBorder="1" applyAlignment="1" applyProtection="1">
      <alignment horizontal="center" vertical="center" shrinkToFit="1"/>
      <protection locked="0"/>
    </xf>
    <xf numFmtId="183" fontId="19" fillId="0" borderId="0" xfId="7" applyNumberFormat="1" applyFont="1" applyFill="1" applyAlignment="1" applyProtection="1">
      <alignment vertical="center" wrapText="1"/>
      <protection locked="0"/>
    </xf>
    <xf numFmtId="183" fontId="11" fillId="0" borderId="0" xfId="0" applyNumberFormat="1" applyFont="1" applyFill="1" applyBorder="1" applyAlignment="1">
      <alignment vertical="center" wrapText="1"/>
    </xf>
    <xf numFmtId="183" fontId="11" fillId="0" borderId="0" xfId="7" applyNumberFormat="1" applyFont="1" applyFill="1" applyBorder="1" applyAlignment="1" applyProtection="1">
      <alignment horizontal="center" vertical="center" wrapText="1"/>
      <protection locked="0"/>
    </xf>
    <xf numFmtId="183" fontId="8" fillId="5" borderId="84" xfId="9" applyNumberFormat="1" applyFont="1" applyFill="1" applyBorder="1" applyAlignment="1" applyProtection="1">
      <alignment horizontal="center" vertical="center" textRotation="255" shrinkToFit="1"/>
      <protection locked="0"/>
    </xf>
    <xf numFmtId="183" fontId="8" fillId="5" borderId="4" xfId="7" applyNumberFormat="1" applyFont="1" applyFill="1" applyBorder="1" applyAlignment="1" applyProtection="1">
      <alignment horizontal="center" vertical="center" shrinkToFit="1"/>
      <protection locked="0"/>
    </xf>
    <xf numFmtId="183" fontId="8" fillId="5" borderId="85" xfId="7" applyNumberFormat="1" applyFont="1" applyFill="1" applyBorder="1" applyAlignment="1" applyProtection="1">
      <alignment horizontal="center" vertical="center" shrinkToFit="1"/>
      <protection locked="0"/>
    </xf>
    <xf numFmtId="183" fontId="8" fillId="5" borderId="14" xfId="9" applyNumberFormat="1" applyFont="1" applyFill="1" applyBorder="1" applyAlignment="1" applyProtection="1">
      <alignment horizontal="center" vertical="center" textRotation="255" shrinkToFit="1"/>
      <protection locked="0"/>
    </xf>
    <xf numFmtId="183" fontId="8" fillId="5" borderId="6" xfId="7" applyNumberFormat="1" applyFont="1" applyFill="1" applyBorder="1" applyAlignment="1" applyProtection="1">
      <alignment horizontal="center" vertical="center" shrinkToFit="1"/>
      <protection locked="0"/>
    </xf>
    <xf numFmtId="183" fontId="20" fillId="0" borderId="86" xfId="1" applyNumberFormat="1" applyFont="1" applyFill="1" applyBorder="1" applyAlignment="1" applyProtection="1">
      <alignment vertical="center" shrinkToFit="1"/>
      <protection locked="0"/>
    </xf>
    <xf numFmtId="183" fontId="8" fillId="4" borderId="17" xfId="17" applyNumberFormat="1" applyFont="1" applyFill="1" applyBorder="1" applyAlignment="1" applyProtection="1">
      <alignment horizontal="center" vertical="center" shrinkToFit="1"/>
      <protection locked="0"/>
    </xf>
    <xf numFmtId="183" fontId="20" fillId="0" borderId="5" xfId="1" applyNumberFormat="1" applyFont="1" applyFill="1" applyBorder="1" applyAlignment="1" applyProtection="1">
      <alignment vertical="center" shrinkToFit="1"/>
      <protection locked="0"/>
    </xf>
    <xf numFmtId="183" fontId="8" fillId="4" borderId="15" xfId="1" applyNumberFormat="1" applyFont="1" applyFill="1" applyBorder="1" applyAlignment="1" applyProtection="1">
      <alignment horizontal="center" vertical="center" shrinkToFit="1"/>
      <protection locked="0"/>
    </xf>
    <xf numFmtId="183" fontId="20" fillId="0" borderId="86" xfId="17" applyNumberFormat="1" applyFont="1" applyFill="1" applyBorder="1" applyAlignment="1" applyProtection="1">
      <alignment vertical="center" shrinkToFit="1"/>
      <protection locked="0"/>
    </xf>
    <xf numFmtId="183" fontId="8" fillId="4" borderId="9" xfId="1" applyNumberFormat="1" applyFont="1" applyFill="1" applyBorder="1" applyAlignment="1" applyProtection="1">
      <alignment horizontal="center" vertical="center" shrinkToFit="1"/>
      <protection locked="0"/>
    </xf>
    <xf numFmtId="183" fontId="20" fillId="0" borderId="15" xfId="17" applyNumberFormat="1" applyFont="1" applyFill="1" applyBorder="1" applyAlignment="1" applyProtection="1">
      <alignment vertical="center" shrinkToFit="1"/>
      <protection locked="0"/>
    </xf>
    <xf numFmtId="183" fontId="8" fillId="3" borderId="40" xfId="9" applyNumberFormat="1" applyFont="1" applyFill="1" applyBorder="1" applyAlignment="1" applyProtection="1">
      <alignment vertical="center" wrapText="1"/>
      <protection locked="0"/>
    </xf>
    <xf numFmtId="183" fontId="8" fillId="3" borderId="40" xfId="7" applyNumberFormat="1" applyFont="1" applyFill="1" applyBorder="1" applyAlignment="1" applyProtection="1">
      <alignment vertical="center" wrapText="1"/>
      <protection locked="0"/>
    </xf>
    <xf numFmtId="183" fontId="8" fillId="3" borderId="39" xfId="7" applyNumberFormat="1" applyFont="1" applyFill="1" applyBorder="1" applyAlignment="1" applyProtection="1">
      <alignment vertical="center" wrapText="1"/>
      <protection locked="0"/>
    </xf>
    <xf numFmtId="183" fontId="11" fillId="0" borderId="0" xfId="7" applyNumberFormat="1" applyFont="1" applyFill="1" applyBorder="1" applyAlignment="1" applyProtection="1">
      <alignment vertical="center" wrapText="1"/>
      <protection locked="0"/>
    </xf>
    <xf numFmtId="183" fontId="19" fillId="0" borderId="0" xfId="7" applyNumberFormat="1" applyFont="1" applyFill="1" applyBorder="1" applyAlignment="1" applyProtection="1">
      <alignment vertical="center" wrapText="1"/>
      <protection locked="0"/>
    </xf>
    <xf numFmtId="183" fontId="11" fillId="0" borderId="0" xfId="0" applyNumberFormat="1" applyFont="1" applyAlignment="1">
      <alignment horizontal="center" vertical="center" wrapText="1"/>
    </xf>
    <xf numFmtId="183" fontId="19" fillId="0" borderId="0" xfId="0" applyNumberFormat="1" applyFont="1" applyAlignment="1">
      <alignment vertical="center" wrapText="1"/>
    </xf>
    <xf numFmtId="183" fontId="11" fillId="0" borderId="0" xfId="7" applyNumberFormat="1" applyFont="1" applyFill="1" applyAlignment="1" applyProtection="1">
      <alignment vertical="center" wrapText="1"/>
      <protection locked="0"/>
    </xf>
    <xf numFmtId="183" fontId="8" fillId="5" borderId="6" xfId="9" applyNumberFormat="1" applyFont="1" applyFill="1" applyBorder="1" applyAlignment="1" applyProtection="1">
      <alignment horizontal="center" vertical="center" shrinkToFit="1"/>
      <protection locked="0"/>
    </xf>
    <xf numFmtId="38" fontId="8" fillId="3" borderId="42" xfId="7" applyNumberFormat="1" applyFont="1" applyFill="1" applyBorder="1" applyAlignment="1" applyProtection="1">
      <alignment vertical="center" wrapText="1"/>
      <protection locked="0"/>
    </xf>
    <xf numFmtId="183" fontId="8" fillId="5" borderId="85" xfId="9" applyNumberFormat="1" applyFont="1" applyFill="1" applyBorder="1" applyAlignment="1" applyProtection="1">
      <alignment horizontal="center" vertical="center" shrinkToFit="1"/>
      <protection locked="0"/>
    </xf>
    <xf numFmtId="183" fontId="20" fillId="0" borderId="17" xfId="17" applyNumberFormat="1" applyFont="1" applyFill="1" applyBorder="1" applyAlignment="1" applyProtection="1">
      <alignment vertical="center" shrinkToFit="1"/>
      <protection locked="0"/>
    </xf>
    <xf numFmtId="183" fontId="8" fillId="3" borderId="89" xfId="9" applyNumberFormat="1" applyFont="1" applyFill="1" applyBorder="1" applyAlignment="1" applyProtection="1">
      <alignment vertical="center" wrapText="1"/>
      <protection locked="0"/>
    </xf>
    <xf numFmtId="183" fontId="8" fillId="3" borderId="44" xfId="7" applyNumberFormat="1" applyFont="1" applyFill="1" applyBorder="1" applyAlignment="1" applyProtection="1">
      <alignment vertical="center" wrapText="1"/>
      <protection locked="0"/>
    </xf>
    <xf numFmtId="38" fontId="8" fillId="5" borderId="6" xfId="9" applyNumberFormat="1" applyFont="1" applyFill="1" applyBorder="1" applyAlignment="1" applyProtection="1">
      <alignment horizontal="center" vertical="center" shrinkToFit="1"/>
      <protection locked="0"/>
    </xf>
    <xf numFmtId="38" fontId="8" fillId="5" borderId="84" xfId="7" applyNumberFormat="1" applyFont="1" applyFill="1" applyBorder="1" applyAlignment="1" applyProtection="1">
      <alignment horizontal="center" vertical="center" shrinkToFit="1"/>
      <protection locked="0"/>
    </xf>
    <xf numFmtId="38" fontId="8" fillId="3" borderId="89" xfId="7" applyNumberFormat="1" applyFont="1" applyFill="1" applyBorder="1" applyAlignment="1" applyProtection="1">
      <alignment vertical="center" wrapText="1"/>
      <protection locked="0"/>
    </xf>
    <xf numFmtId="0" fontId="8" fillId="3" borderId="44" xfId="7" applyFont="1" applyFill="1" applyBorder="1" applyAlignment="1" applyProtection="1">
      <alignment vertical="center" wrapText="1"/>
      <protection locked="0"/>
    </xf>
    <xf numFmtId="184" fontId="11" fillId="0" borderId="0" xfId="0" applyNumberFormat="1" applyFont="1" applyFill="1" applyBorder="1" applyAlignment="1">
      <alignment vertical="center" shrinkToFit="1"/>
    </xf>
    <xf numFmtId="184" fontId="11" fillId="0" borderId="0" xfId="7" applyNumberFormat="1" applyFont="1" applyFill="1" applyBorder="1" applyAlignment="1" applyProtection="1">
      <alignment horizontal="center" vertical="center" shrinkToFit="1"/>
      <protection locked="0"/>
    </xf>
    <xf numFmtId="184" fontId="8" fillId="5" borderId="14" xfId="7" applyNumberFormat="1" applyFont="1" applyFill="1" applyBorder="1" applyAlignment="1" applyProtection="1">
      <alignment horizontal="center" vertical="center" shrinkToFit="1"/>
      <protection locked="0"/>
    </xf>
    <xf numFmtId="184" fontId="8" fillId="5" borderId="4" xfId="7" applyNumberFormat="1" applyFont="1" applyFill="1" applyBorder="1" applyAlignment="1" applyProtection="1">
      <alignment horizontal="center" vertical="center" shrinkToFit="1"/>
      <protection locked="0"/>
    </xf>
    <xf numFmtId="184" fontId="20" fillId="0" borderId="5" xfId="1" applyNumberFormat="1" applyFont="1" applyFill="1" applyBorder="1" applyAlignment="1" applyProtection="1">
      <alignment vertical="center" shrinkToFit="1"/>
      <protection locked="0"/>
    </xf>
    <xf numFmtId="184" fontId="20" fillId="0" borderId="9" xfId="1" applyNumberFormat="1" applyFont="1" applyFill="1" applyBorder="1" applyAlignment="1" applyProtection="1">
      <alignment vertical="center" shrinkToFit="1"/>
      <protection locked="0"/>
    </xf>
    <xf numFmtId="184" fontId="8" fillId="4" borderId="9" xfId="1" applyNumberFormat="1" applyFont="1" applyFill="1" applyBorder="1" applyAlignment="1" applyProtection="1">
      <alignment horizontal="center" vertical="center" shrinkToFit="1"/>
      <protection locked="0"/>
    </xf>
    <xf numFmtId="184" fontId="8" fillId="4" borderId="15" xfId="17" applyNumberFormat="1" applyFont="1" applyFill="1" applyBorder="1" applyAlignment="1" applyProtection="1">
      <alignment vertical="center" shrinkToFit="1"/>
      <protection locked="0"/>
    </xf>
    <xf numFmtId="184" fontId="8" fillId="3" borderId="42" xfId="7" applyNumberFormat="1" applyFont="1" applyFill="1" applyBorder="1" applyAlignment="1" applyProtection="1">
      <alignment vertical="center" shrinkToFit="1"/>
      <protection locked="0"/>
    </xf>
    <xf numFmtId="184" fontId="8" fillId="3" borderId="40" xfId="7" applyNumberFormat="1" applyFont="1" applyFill="1" applyBorder="1" applyAlignment="1" applyProtection="1">
      <alignment vertical="center" shrinkToFit="1"/>
      <protection locked="0"/>
    </xf>
    <xf numFmtId="184" fontId="8" fillId="3" borderId="39" xfId="7" applyNumberFormat="1" applyFont="1" applyFill="1" applyBorder="1" applyAlignment="1" applyProtection="1">
      <alignment vertical="center" shrinkToFit="1"/>
      <protection locked="0"/>
    </xf>
    <xf numFmtId="184" fontId="11" fillId="0" borderId="0" xfId="7" applyNumberFormat="1" applyFont="1" applyFill="1" applyBorder="1" applyAlignment="1" applyProtection="1">
      <alignment vertical="center" shrinkToFit="1"/>
      <protection locked="0"/>
    </xf>
    <xf numFmtId="184" fontId="11" fillId="0" borderId="0" xfId="0" applyNumberFormat="1" applyFont="1" applyAlignment="1">
      <alignment horizontal="center" vertical="center" shrinkToFit="1"/>
    </xf>
    <xf numFmtId="184" fontId="11" fillId="0" borderId="0" xfId="3" applyNumberFormat="1" applyFont="1" applyAlignment="1">
      <alignment vertical="center" shrinkToFit="1"/>
    </xf>
    <xf numFmtId="184" fontId="11" fillId="0" borderId="0" xfId="7" applyNumberFormat="1" applyFont="1" applyFill="1" applyAlignment="1" applyProtection="1">
      <alignment vertical="center" shrinkToFit="1"/>
      <protection locked="0"/>
    </xf>
    <xf numFmtId="184" fontId="11" fillId="0" borderId="0" xfId="7" applyNumberFormat="1" applyFont="1" applyFill="1" applyAlignment="1" applyProtection="1">
      <alignment horizontal="center" vertical="center" shrinkToFit="1"/>
      <protection locked="0"/>
    </xf>
    <xf numFmtId="184" fontId="20" fillId="0" borderId="15" xfId="17" applyNumberFormat="1" applyFont="1" applyFill="1" applyBorder="1" applyAlignment="1" applyProtection="1">
      <alignment vertical="center" shrinkToFit="1"/>
      <protection locked="0"/>
    </xf>
    <xf numFmtId="184" fontId="20" fillId="0" borderId="86" xfId="1" applyNumberFormat="1" applyFont="1" applyFill="1" applyBorder="1" applyAlignment="1" applyProtection="1">
      <alignment vertical="center" shrinkToFit="1"/>
      <protection locked="0"/>
    </xf>
    <xf numFmtId="38" fontId="8" fillId="3" borderId="0" xfId="7" applyNumberFormat="1" applyFont="1" applyFill="1" applyBorder="1" applyAlignment="1" applyProtection="1">
      <alignment horizontal="center" vertical="center" shrinkToFit="1"/>
      <protection locked="0"/>
    </xf>
    <xf numFmtId="38" fontId="8" fillId="5" borderId="13" xfId="0" applyNumberFormat="1" applyFont="1" applyFill="1" applyBorder="1" applyAlignment="1">
      <alignment horizontal="right" vertical="center" shrinkToFit="1"/>
    </xf>
    <xf numFmtId="1" fontId="6" fillId="0" borderId="27" xfId="3" applyNumberFormat="1" applyFont="1" applyFill="1" applyBorder="1" applyAlignment="1">
      <alignment vertical="center" shrinkToFit="1"/>
    </xf>
    <xf numFmtId="38" fontId="6" fillId="0" borderId="93" xfId="3" applyFont="1" applyFill="1" applyBorder="1" applyAlignment="1">
      <alignment vertical="center" shrinkToFit="1"/>
    </xf>
    <xf numFmtId="38" fontId="8" fillId="5" borderId="14" xfId="7" applyNumberFormat="1" applyFont="1" applyFill="1" applyBorder="1" applyAlignment="1" applyProtection="1">
      <alignment horizontal="center" vertical="center" textRotation="255" shrinkToFit="1"/>
      <protection locked="0"/>
    </xf>
    <xf numFmtId="0" fontId="20" fillId="0" borderId="5" xfId="7" applyFont="1" applyFill="1" applyBorder="1" applyAlignment="1" applyProtection="1">
      <alignment horizontal="center" vertical="center" shrinkToFit="1"/>
      <protection locked="0"/>
    </xf>
    <xf numFmtId="0" fontId="8" fillId="0" borderId="5" xfId="7" applyFont="1" applyFill="1" applyBorder="1" applyAlignment="1" applyProtection="1">
      <alignment horizontal="center" vertical="center" shrinkToFit="1"/>
      <protection locked="0"/>
    </xf>
    <xf numFmtId="38" fontId="8" fillId="5" borderId="27" xfId="7" applyNumberFormat="1" applyFont="1" applyFill="1" applyBorder="1" applyAlignment="1" applyProtection="1">
      <alignment horizontal="center" vertical="center" shrinkToFit="1"/>
      <protection locked="0"/>
    </xf>
    <xf numFmtId="0" fontId="8" fillId="0" borderId="46" xfId="7" applyFont="1" applyFill="1" applyBorder="1" applyAlignment="1" applyProtection="1">
      <alignment vertical="center"/>
      <protection locked="0"/>
    </xf>
    <xf numFmtId="0" fontId="8" fillId="0" borderId="50" xfId="7" applyFont="1" applyFill="1" applyBorder="1" applyAlignment="1" applyProtection="1">
      <alignment vertical="center"/>
      <protection locked="0"/>
    </xf>
    <xf numFmtId="0" fontId="24" fillId="3" borderId="22" xfId="9" applyFont="1" applyFill="1" applyBorder="1" applyAlignment="1" applyProtection="1">
      <alignment horizontal="center" vertical="center" wrapText="1"/>
      <protection locked="0"/>
    </xf>
    <xf numFmtId="38" fontId="6" fillId="4" borderId="37" xfId="3" applyFont="1" applyFill="1" applyBorder="1" applyAlignment="1">
      <alignment vertical="center" shrinkToFit="1"/>
    </xf>
    <xf numFmtId="38" fontId="6" fillId="4" borderId="19" xfId="3" applyFont="1" applyFill="1" applyBorder="1" applyAlignment="1">
      <alignment vertical="center" shrinkToFit="1"/>
    </xf>
    <xf numFmtId="38" fontId="8" fillId="5" borderId="38" xfId="0" applyNumberFormat="1" applyFont="1" applyFill="1" applyBorder="1" applyAlignment="1">
      <alignment horizontal="center" vertical="center" shrinkToFit="1"/>
    </xf>
    <xf numFmtId="0" fontId="26" fillId="4" borderId="37" xfId="0" applyFont="1" applyFill="1" applyBorder="1" applyAlignment="1">
      <alignment horizontal="center" vertical="center" shrinkToFit="1"/>
    </xf>
    <xf numFmtId="0" fontId="6" fillId="4" borderId="9" xfId="0" applyFont="1" applyFill="1" applyBorder="1" applyAlignment="1">
      <alignment vertical="center" shrinkToFit="1"/>
    </xf>
    <xf numFmtId="0" fontId="6" fillId="4" borderId="25" xfId="0" applyFont="1" applyFill="1" applyBorder="1" applyAlignment="1">
      <alignment vertical="center" shrinkToFit="1"/>
    </xf>
    <xf numFmtId="0" fontId="6" fillId="0" borderId="57" xfId="0" applyFont="1" applyFill="1" applyBorder="1" applyAlignment="1">
      <alignment horizontal="center" vertical="center" wrapText="1"/>
    </xf>
    <xf numFmtId="0" fontId="6" fillId="4" borderId="3" xfId="0" applyFont="1" applyFill="1" applyBorder="1" applyAlignment="1">
      <alignment vertical="center" shrinkToFit="1"/>
    </xf>
    <xf numFmtId="0" fontId="6" fillId="4" borderId="21" xfId="0" applyFont="1" applyFill="1" applyBorder="1" applyAlignment="1">
      <alignment vertical="center" shrinkToFit="1"/>
    </xf>
    <xf numFmtId="0" fontId="6" fillId="4" borderId="0" xfId="0" applyFont="1" applyFill="1" applyBorder="1" applyAlignment="1">
      <alignment vertical="center" wrapText="1" shrinkToFit="1"/>
    </xf>
    <xf numFmtId="38" fontId="6" fillId="4" borderId="11" xfId="3" applyFont="1" applyFill="1" applyBorder="1" applyAlignment="1">
      <alignment vertical="center" shrinkToFit="1"/>
    </xf>
    <xf numFmtId="38" fontId="6" fillId="4" borderId="7" xfId="3" applyFont="1" applyFill="1" applyBorder="1" applyAlignment="1">
      <alignment vertical="center" shrinkToFit="1"/>
    </xf>
    <xf numFmtId="38" fontId="6" fillId="4" borderId="16" xfId="3" applyFont="1" applyFill="1" applyBorder="1" applyAlignment="1">
      <alignment vertical="center" shrinkToFit="1"/>
    </xf>
    <xf numFmtId="38" fontId="6" fillId="0" borderId="57" xfId="3" applyFont="1" applyFill="1" applyBorder="1" applyAlignment="1">
      <alignment vertical="center" shrinkToFit="1"/>
    </xf>
    <xf numFmtId="38" fontId="6" fillId="0" borderId="3" xfId="3" applyFont="1" applyFill="1" applyBorder="1" applyAlignment="1">
      <alignment vertical="center" shrinkToFit="1"/>
    </xf>
    <xf numFmtId="38" fontId="6" fillId="4" borderId="47" xfId="3" applyFont="1" applyFill="1" applyBorder="1" applyAlignment="1">
      <alignment vertical="center" shrinkToFit="1"/>
    </xf>
    <xf numFmtId="38" fontId="6" fillId="4" borderId="12" xfId="3" applyFont="1" applyFill="1" applyBorder="1" applyAlignment="1">
      <alignment vertical="center" shrinkToFit="1"/>
    </xf>
    <xf numFmtId="38" fontId="6" fillId="4" borderId="10" xfId="3" applyFont="1" applyFill="1" applyBorder="1" applyAlignment="1">
      <alignment vertical="center" shrinkToFit="1"/>
    </xf>
    <xf numFmtId="38" fontId="6" fillId="4" borderId="21" xfId="3" applyFont="1" applyFill="1" applyBorder="1" applyAlignment="1">
      <alignment vertical="center" shrinkToFit="1"/>
    </xf>
    <xf numFmtId="40" fontId="6" fillId="4" borderId="21" xfId="3" applyNumberFormat="1" applyFont="1" applyFill="1" applyBorder="1" applyAlignment="1">
      <alignment vertical="center" shrinkToFit="1"/>
    </xf>
    <xf numFmtId="1" fontId="6" fillId="0" borderId="21" xfId="3" applyNumberFormat="1" applyFont="1" applyFill="1" applyBorder="1" applyAlignment="1">
      <alignment vertical="center" shrinkToFit="1"/>
    </xf>
    <xf numFmtId="0" fontId="12" fillId="0" borderId="35" xfId="0" applyFont="1" applyFill="1" applyBorder="1" applyAlignment="1">
      <alignment vertical="center" shrinkToFit="1"/>
    </xf>
    <xf numFmtId="185" fontId="19" fillId="0" borderId="0" xfId="0" applyNumberFormat="1" applyFont="1">
      <alignment vertical="center"/>
    </xf>
    <xf numFmtId="185" fontId="19" fillId="0" borderId="0" xfId="0" applyNumberFormat="1" applyFont="1" applyFill="1">
      <alignment vertical="center"/>
    </xf>
    <xf numFmtId="185" fontId="19" fillId="3" borderId="0" xfId="0" applyNumberFormat="1" applyFont="1" applyFill="1">
      <alignment vertical="center"/>
    </xf>
    <xf numFmtId="185" fontId="19" fillId="3" borderId="0" xfId="0" applyNumberFormat="1" applyFont="1" applyFill="1" applyAlignment="1">
      <alignment vertical="center" textRotation="255"/>
    </xf>
    <xf numFmtId="185" fontId="19" fillId="3" borderId="0" xfId="0" applyNumberFormat="1" applyFont="1" applyFill="1" applyAlignment="1">
      <alignment horizontal="center" vertical="center"/>
    </xf>
    <xf numFmtId="38" fontId="6" fillId="4" borderId="20" xfId="3" applyFont="1" applyFill="1" applyBorder="1" applyAlignment="1">
      <alignment vertical="center" shrinkToFit="1"/>
    </xf>
    <xf numFmtId="38" fontId="6" fillId="4" borderId="94" xfId="3" applyFont="1" applyFill="1" applyBorder="1" applyAlignment="1">
      <alignment vertical="center" shrinkToFit="1"/>
    </xf>
    <xf numFmtId="38" fontId="6" fillId="4" borderId="95" xfId="3" applyFont="1" applyFill="1" applyBorder="1" applyAlignment="1">
      <alignment vertical="center" shrinkToFit="1"/>
    </xf>
    <xf numFmtId="38" fontId="6" fillId="4" borderId="96" xfId="3" applyFont="1" applyFill="1" applyBorder="1" applyAlignment="1">
      <alignment vertical="center" shrinkToFit="1"/>
    </xf>
    <xf numFmtId="38" fontId="6" fillId="4" borderId="97" xfId="3" applyFont="1" applyFill="1" applyBorder="1" applyAlignment="1">
      <alignment vertical="center" shrinkToFit="1"/>
    </xf>
    <xf numFmtId="186" fontId="0" fillId="0" borderId="0" xfId="0" applyNumberFormat="1">
      <alignment vertical="center"/>
    </xf>
    <xf numFmtId="38" fontId="8" fillId="5" borderId="38" xfId="0" applyNumberFormat="1" applyFont="1" applyFill="1" applyBorder="1" applyAlignment="1">
      <alignment horizontal="center" vertical="center"/>
    </xf>
    <xf numFmtId="38" fontId="8" fillId="5" borderId="26" xfId="0" applyNumberFormat="1" applyFont="1" applyFill="1" applyBorder="1" applyAlignment="1">
      <alignment horizontal="center" vertical="center"/>
    </xf>
    <xf numFmtId="38" fontId="6" fillId="4" borderId="49" xfId="3" applyFont="1" applyFill="1" applyBorder="1" applyAlignment="1">
      <alignment vertical="center" shrinkToFit="1"/>
    </xf>
    <xf numFmtId="38" fontId="6" fillId="4" borderId="35" xfId="3" applyFont="1" applyFill="1" applyBorder="1" applyAlignment="1">
      <alignment vertical="center" shrinkToFit="1"/>
    </xf>
    <xf numFmtId="38" fontId="6" fillId="0" borderId="98" xfId="3" applyFont="1" applyFill="1" applyBorder="1" applyAlignment="1">
      <alignment vertical="center"/>
    </xf>
    <xf numFmtId="38" fontId="6" fillId="0" borderId="93" xfId="3" applyFont="1" applyFill="1" applyBorder="1" applyAlignment="1">
      <alignment vertical="center"/>
    </xf>
    <xf numFmtId="180" fontId="20" fillId="0" borderId="9" xfId="1" applyNumberFormat="1" applyFont="1" applyFill="1" applyBorder="1" applyAlignment="1" applyProtection="1">
      <alignment vertical="center" shrinkToFit="1"/>
      <protection locked="0"/>
    </xf>
    <xf numFmtId="38" fontId="6" fillId="0" borderId="4" xfId="3" applyFont="1" applyFill="1" applyBorder="1" applyAlignment="1">
      <alignment vertical="center" shrinkToFit="1"/>
    </xf>
    <xf numFmtId="38" fontId="6" fillId="0" borderId="20" xfId="3" applyFont="1" applyFill="1" applyBorder="1" applyAlignment="1">
      <alignment vertical="center" shrinkToFit="1"/>
    </xf>
    <xf numFmtId="38" fontId="6" fillId="0" borderId="99" xfId="3" applyFont="1" applyFill="1" applyBorder="1" applyAlignment="1">
      <alignment vertical="center" shrinkToFit="1"/>
    </xf>
    <xf numFmtId="38" fontId="6" fillId="0" borderId="100" xfId="3" applyFont="1" applyFill="1" applyBorder="1" applyAlignment="1">
      <alignment vertical="center" shrinkToFit="1"/>
    </xf>
    <xf numFmtId="0" fontId="1" fillId="0" borderId="0" xfId="7" applyFont="1" applyAlignment="1">
      <alignment horizontal="left" vertical="center"/>
    </xf>
    <xf numFmtId="0" fontId="24" fillId="0" borderId="60" xfId="0" applyFont="1" applyFill="1" applyBorder="1" applyAlignment="1">
      <alignment horizontal="center" vertical="center" wrapText="1" shrinkToFit="1"/>
    </xf>
    <xf numFmtId="0" fontId="24" fillId="0" borderId="21" xfId="0" applyFont="1" applyFill="1" applyBorder="1" applyAlignment="1">
      <alignment horizontal="center" vertical="center" wrapText="1" shrinkToFit="1"/>
    </xf>
    <xf numFmtId="0" fontId="24" fillId="0" borderId="78" xfId="0" applyFont="1" applyFill="1" applyBorder="1" applyAlignment="1">
      <alignment horizontal="center" vertical="center" wrapText="1" shrinkToFit="1"/>
    </xf>
    <xf numFmtId="0" fontId="24" fillId="0" borderId="25" xfId="0" applyFont="1" applyFill="1" applyBorder="1" applyAlignment="1">
      <alignment horizontal="center" vertical="center" wrapText="1" shrinkToFit="1"/>
    </xf>
    <xf numFmtId="0" fontId="8" fillId="0" borderId="1" xfId="0" applyFont="1" applyFill="1" applyBorder="1" applyAlignment="1">
      <alignment horizontal="center" vertical="top" wrapText="1" shrinkToFit="1"/>
    </xf>
    <xf numFmtId="0" fontId="8" fillId="0" borderId="16" xfId="0" applyFont="1" applyFill="1" applyBorder="1" applyAlignment="1">
      <alignment horizontal="center" vertical="top" wrapText="1" shrinkToFit="1"/>
    </xf>
    <xf numFmtId="0" fontId="8"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4" xfId="0" applyFont="1" applyFill="1" applyBorder="1" applyAlignment="1">
      <alignment horizontal="center" vertical="top" wrapText="1"/>
    </xf>
    <xf numFmtId="0" fontId="8" fillId="0" borderId="57" xfId="0" applyFont="1" applyFill="1" applyBorder="1" applyAlignment="1">
      <alignment horizontal="center" vertical="top" wrapText="1"/>
    </xf>
    <xf numFmtId="0" fontId="8" fillId="0" borderId="11" xfId="0" applyFont="1" applyFill="1" applyBorder="1" applyAlignment="1">
      <alignment horizontal="center" vertical="top" wrapText="1" shrinkToFit="1"/>
    </xf>
    <xf numFmtId="0" fontId="8" fillId="0" borderId="3" xfId="0" applyFont="1" applyFill="1" applyBorder="1" applyAlignment="1">
      <alignment horizontal="center" vertical="top" wrapText="1" shrinkToFit="1"/>
    </xf>
    <xf numFmtId="0" fontId="8" fillId="0" borderId="1"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8" xfId="0" applyFont="1" applyFill="1" applyBorder="1" applyAlignment="1">
      <alignment horizontal="left" vertical="top" wrapText="1"/>
    </xf>
    <xf numFmtId="40" fontId="8" fillId="8" borderId="60" xfId="0" applyNumberFormat="1" applyFont="1" applyFill="1" applyBorder="1" applyAlignment="1">
      <alignment horizontal="center" vertical="center" wrapText="1"/>
    </xf>
    <xf numFmtId="40" fontId="8" fillId="8" borderId="21" xfId="0" applyNumberFormat="1" applyFont="1" applyFill="1" applyBorder="1" applyAlignment="1">
      <alignment horizontal="center" vertical="center" wrapText="1"/>
    </xf>
    <xf numFmtId="0" fontId="8" fillId="0" borderId="11" xfId="0" applyFont="1" applyFill="1" applyBorder="1" applyAlignment="1">
      <alignment horizontal="left" vertical="top" wrapText="1" shrinkToFit="1"/>
    </xf>
    <xf numFmtId="0" fontId="8" fillId="0" borderId="3" xfId="0" applyFont="1" applyFill="1" applyBorder="1" applyAlignment="1">
      <alignment horizontal="left" vertical="top" wrapText="1" shrinkToFit="1"/>
    </xf>
    <xf numFmtId="0" fontId="8" fillId="0" borderId="1" xfId="7" applyFont="1" applyFill="1" applyBorder="1" applyAlignment="1" applyProtection="1">
      <alignment horizontal="left" vertical="top" wrapText="1"/>
      <protection locked="0"/>
    </xf>
    <xf numFmtId="0" fontId="8" fillId="0" borderId="10" xfId="7" applyFont="1" applyFill="1" applyBorder="1" applyAlignment="1" applyProtection="1">
      <alignment horizontal="left" vertical="top" wrapText="1"/>
      <protection locked="0"/>
    </xf>
    <xf numFmtId="0" fontId="8" fillId="0" borderId="15" xfId="7" applyFont="1" applyFill="1" applyBorder="1" applyAlignment="1" applyProtection="1">
      <alignment horizontal="left" vertical="top" wrapText="1"/>
      <protection locked="0"/>
    </xf>
    <xf numFmtId="0" fontId="8" fillId="0" borderId="8" xfId="7" applyFont="1" applyFill="1" applyBorder="1" applyAlignment="1" applyProtection="1">
      <alignment horizontal="left" vertical="top" wrapText="1"/>
      <protection locked="0"/>
    </xf>
    <xf numFmtId="0" fontId="8" fillId="0" borderId="1" xfId="0" applyFont="1" applyFill="1" applyBorder="1" applyAlignment="1">
      <alignment horizontal="center" vertical="top"/>
    </xf>
    <xf numFmtId="0" fontId="8" fillId="0" borderId="10" xfId="0" applyFont="1" applyFill="1" applyBorder="1" applyAlignment="1">
      <alignment horizontal="center" vertical="top"/>
    </xf>
    <xf numFmtId="0" fontId="8" fillId="0" borderId="12" xfId="0" applyFont="1" applyFill="1" applyBorder="1" applyAlignment="1">
      <alignment horizontal="center" vertical="top"/>
    </xf>
    <xf numFmtId="0" fontId="8" fillId="0" borderId="15" xfId="0" applyFont="1" applyFill="1" applyBorder="1" applyAlignment="1">
      <alignment horizontal="center" vertical="top"/>
    </xf>
    <xf numFmtId="0" fontId="8" fillId="0" borderId="8" xfId="0" applyFont="1" applyFill="1" applyBorder="1" applyAlignment="1">
      <alignment horizontal="center" vertical="top"/>
    </xf>
    <xf numFmtId="0" fontId="8" fillId="0" borderId="5" xfId="0" applyFont="1" applyFill="1" applyBorder="1" applyAlignment="1">
      <alignment horizontal="center" vertical="top"/>
    </xf>
    <xf numFmtId="0" fontId="8" fillId="0" borderId="12" xfId="0" applyFont="1" applyFill="1" applyBorder="1" applyAlignment="1">
      <alignment horizontal="center" vertical="top" wrapText="1" shrinkToFit="1"/>
    </xf>
    <xf numFmtId="0" fontId="8" fillId="0" borderId="7" xfId="0" applyFont="1" applyFill="1" applyBorder="1" applyAlignment="1">
      <alignment horizontal="center" vertical="top" wrapText="1" shrinkToFit="1"/>
    </xf>
    <xf numFmtId="0" fontId="8" fillId="0" borderId="5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6" xfId="0" applyFont="1" applyFill="1" applyBorder="1" applyAlignment="1">
      <alignment horizontal="left" vertical="top" wrapText="1" shrinkToFit="1"/>
    </xf>
    <xf numFmtId="0" fontId="8" fillId="0" borderId="55" xfId="0" applyFont="1" applyFill="1" applyBorder="1" applyAlignment="1">
      <alignment horizontal="left" vertical="top" wrapText="1" shrinkToFit="1"/>
    </xf>
    <xf numFmtId="0" fontId="8" fillId="0" borderId="57" xfId="0" applyFont="1" applyFill="1" applyBorder="1" applyAlignment="1">
      <alignment horizontal="center" vertical="center" wrapText="1" shrinkToFit="1"/>
    </xf>
    <xf numFmtId="0" fontId="1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shrinkToFit="1"/>
    </xf>
    <xf numFmtId="0" fontId="18" fillId="0" borderId="5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9" xfId="0" applyFont="1" applyFill="1" applyBorder="1" applyAlignment="1">
      <alignment horizontal="center" vertical="center" wrapText="1"/>
    </xf>
    <xf numFmtId="176" fontId="8" fillId="0" borderId="64"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8" fillId="0" borderId="47" xfId="0" applyFont="1" applyFill="1" applyBorder="1" applyAlignment="1">
      <alignment horizontal="left" vertical="top" wrapText="1" shrinkToFit="1"/>
    </xf>
    <xf numFmtId="0" fontId="8" fillId="0" borderId="22" xfId="0" applyFont="1" applyFill="1" applyBorder="1" applyAlignment="1">
      <alignment horizontal="left" vertical="top" wrapText="1" shrinkToFit="1"/>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13" xfId="0" applyFont="1" applyFill="1" applyBorder="1" applyAlignment="1">
      <alignment horizontal="center" vertical="center"/>
    </xf>
    <xf numFmtId="38" fontId="8" fillId="0" borderId="4" xfId="3" applyFont="1" applyFill="1" applyBorder="1" applyAlignment="1">
      <alignment horizontal="center" vertical="center" wrapText="1" readingOrder="1"/>
    </xf>
    <xf numFmtId="38" fontId="8" fillId="0" borderId="26" xfId="3" applyFont="1" applyFill="1" applyBorder="1" applyAlignment="1">
      <alignment horizontal="center" vertical="center" wrapText="1" readingOrder="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6" xfId="0" applyFont="1" applyFill="1" applyBorder="1" applyAlignment="1">
      <alignment horizontal="center" vertical="center"/>
    </xf>
    <xf numFmtId="38" fontId="8" fillId="0" borderId="52" xfId="3" applyFont="1" applyFill="1" applyBorder="1" applyAlignment="1">
      <alignment horizontal="center" vertical="center" wrapText="1"/>
    </xf>
    <xf numFmtId="38" fontId="8" fillId="0" borderId="54" xfId="3"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11" borderId="60" xfId="0" applyFont="1" applyFill="1" applyBorder="1" applyAlignment="1">
      <alignment horizontal="center" vertical="center" wrapText="1"/>
    </xf>
    <xf numFmtId="0" fontId="8" fillId="11" borderId="21" xfId="0" applyFont="1" applyFill="1" applyBorder="1" applyAlignment="1">
      <alignment horizontal="center" vertical="center" wrapText="1"/>
    </xf>
    <xf numFmtId="40" fontId="8" fillId="7" borderId="60" xfId="0" applyNumberFormat="1" applyFont="1" applyFill="1" applyBorder="1" applyAlignment="1">
      <alignment horizontal="center" vertical="center" wrapText="1"/>
    </xf>
    <xf numFmtId="40" fontId="8" fillId="7" borderId="21" xfId="0" applyNumberFormat="1"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2" xfId="7" applyFont="1" applyFill="1" applyBorder="1" applyAlignment="1" applyProtection="1">
      <alignment horizontal="center" vertical="top" wrapText="1"/>
      <protection locked="0"/>
    </xf>
    <xf numFmtId="0" fontId="8" fillId="0" borderId="7" xfId="7" applyFont="1" applyFill="1" applyBorder="1" applyAlignment="1" applyProtection="1">
      <alignment horizontal="center" vertical="top" wrapText="1"/>
      <protection locked="0"/>
    </xf>
    <xf numFmtId="0" fontId="8" fillId="0" borderId="1" xfId="7" applyFont="1" applyFill="1" applyBorder="1" applyAlignment="1" applyProtection="1">
      <alignment horizontal="center" vertical="top" wrapText="1"/>
      <protection locked="0"/>
    </xf>
    <xf numFmtId="0" fontId="8" fillId="0" borderId="16" xfId="7" applyFont="1" applyFill="1" applyBorder="1" applyAlignment="1" applyProtection="1">
      <alignment horizontal="center" vertical="top" wrapText="1"/>
      <protection locked="0"/>
    </xf>
    <xf numFmtId="0" fontId="7" fillId="0" borderId="0" xfId="7" applyFont="1" applyFill="1" applyAlignment="1" applyProtection="1">
      <alignment horizontal="left" vertical="center"/>
      <protection locked="0"/>
    </xf>
    <xf numFmtId="0" fontId="8" fillId="0" borderId="53"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60" xfId="0" applyFont="1" applyFill="1" applyBorder="1" applyAlignment="1">
      <alignment horizontal="center" vertical="center" wrapText="1" shrinkToFit="1"/>
    </xf>
    <xf numFmtId="0" fontId="8" fillId="0" borderId="21"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38" fontId="8" fillId="0" borderId="13" xfId="3" applyFont="1" applyFill="1" applyBorder="1" applyAlignment="1">
      <alignment horizontal="center" vertical="center" readingOrder="1"/>
    </xf>
    <xf numFmtId="38" fontId="8" fillId="0" borderId="6" xfId="3" applyFont="1" applyFill="1" applyBorder="1" applyAlignment="1">
      <alignment horizontal="center" vertical="center" wrapText="1" readingOrder="1"/>
    </xf>
    <xf numFmtId="38" fontId="8" fillId="0" borderId="13" xfId="3" applyFont="1" applyFill="1" applyBorder="1" applyAlignment="1">
      <alignment horizontal="center" vertical="center" wrapText="1" readingOrder="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38" fontId="8" fillId="0" borderId="38" xfId="3" applyFont="1" applyFill="1" applyBorder="1" applyAlignment="1">
      <alignment horizontal="center" vertical="center" wrapText="1" readingOrder="1"/>
    </xf>
    <xf numFmtId="0" fontId="8" fillId="0" borderId="4" xfId="0" applyFont="1" applyBorder="1" applyAlignment="1">
      <alignment horizontal="center" vertical="center" wrapText="1"/>
    </xf>
    <xf numFmtId="0" fontId="8" fillId="0" borderId="4" xfId="0" applyFont="1" applyBorder="1" applyAlignment="1">
      <alignment horizontal="center" vertical="top" wrapText="1" shrinkToFit="1"/>
    </xf>
    <xf numFmtId="0" fontId="8" fillId="6" borderId="11" xfId="7" applyFont="1" applyFill="1" applyBorder="1" applyAlignment="1" applyProtection="1">
      <alignment horizontal="center" vertical="center" textRotation="255" wrapText="1"/>
      <protection locked="0"/>
    </xf>
    <xf numFmtId="0" fontId="8" fillId="6" borderId="3" xfId="7" applyFont="1" applyFill="1" applyBorder="1" applyAlignment="1" applyProtection="1">
      <alignment horizontal="center" vertical="center" textRotation="255" wrapText="1"/>
      <protection locked="0"/>
    </xf>
    <xf numFmtId="0" fontId="8" fillId="6" borderId="9" xfId="7" applyFont="1" applyFill="1" applyBorder="1" applyAlignment="1" applyProtection="1">
      <alignment horizontal="center" vertical="center" textRotation="255" wrapText="1"/>
      <protection locked="0"/>
    </xf>
    <xf numFmtId="38" fontId="8" fillId="0" borderId="9" xfId="7" applyNumberFormat="1" applyFont="1" applyFill="1" applyBorder="1" applyAlignment="1" applyProtection="1">
      <alignment horizontal="center" vertical="center" wrapText="1"/>
      <protection locked="0"/>
    </xf>
    <xf numFmtId="38" fontId="8" fillId="0" borderId="4" xfId="7" applyNumberFormat="1" applyFont="1" applyFill="1" applyBorder="1" applyAlignment="1" applyProtection="1">
      <alignment horizontal="center" vertical="center" wrapText="1"/>
      <protection locked="0"/>
    </xf>
    <xf numFmtId="182" fontId="8" fillId="0" borderId="4" xfId="7" applyNumberFormat="1" applyFont="1" applyFill="1" applyBorder="1" applyAlignment="1" applyProtection="1">
      <alignment horizontal="center" vertical="center" textRotation="255" wrapText="1"/>
      <protection locked="0"/>
    </xf>
    <xf numFmtId="182" fontId="8" fillId="0" borderId="4" xfId="7" applyNumberFormat="1" applyFont="1" applyFill="1" applyBorder="1" applyAlignment="1" applyProtection="1">
      <alignment horizontal="center" vertical="center" wrapText="1"/>
      <protection locked="0"/>
    </xf>
    <xf numFmtId="0" fontId="8" fillId="0" borderId="45" xfId="7" applyFont="1" applyFill="1" applyBorder="1" applyAlignment="1" applyProtection="1">
      <alignment horizontal="center" vertical="center"/>
      <protection locked="0"/>
    </xf>
    <xf numFmtId="0" fontId="8" fillId="0" borderId="46" xfId="7" applyFont="1" applyFill="1" applyBorder="1" applyAlignment="1" applyProtection="1">
      <alignment horizontal="center" vertical="center"/>
      <protection locked="0"/>
    </xf>
    <xf numFmtId="0" fontId="18" fillId="0" borderId="62" xfId="9" applyFont="1" applyFill="1" applyBorder="1" applyAlignment="1" applyProtection="1">
      <alignment horizontal="center" vertical="center" wrapText="1"/>
      <protection locked="0"/>
    </xf>
    <xf numFmtId="183" fontId="8" fillId="0" borderId="76" xfId="9" applyNumberFormat="1" applyFont="1" applyFill="1" applyBorder="1" applyAlignment="1" applyProtection="1">
      <alignment horizontal="center" vertical="center" wrapText="1"/>
      <protection locked="0"/>
    </xf>
    <xf numFmtId="183" fontId="8" fillId="0" borderId="77" xfId="9" applyNumberFormat="1" applyFont="1" applyFill="1" applyBorder="1" applyAlignment="1" applyProtection="1">
      <alignment horizontal="center" vertical="center" wrapText="1"/>
      <protection locked="0"/>
    </xf>
    <xf numFmtId="0" fontId="8" fillId="10" borderId="48" xfId="9" applyFont="1" applyFill="1" applyBorder="1" applyAlignment="1" applyProtection="1">
      <alignment horizontal="center" vertical="center" wrapText="1"/>
      <protection locked="0"/>
    </xf>
    <xf numFmtId="0" fontId="8" fillId="10" borderId="18" xfId="9" applyFont="1" applyFill="1" applyBorder="1" applyAlignment="1" applyProtection="1">
      <alignment horizontal="center" vertical="center" wrapText="1"/>
      <protection locked="0"/>
    </xf>
    <xf numFmtId="0" fontId="8" fillId="10" borderId="73" xfId="9" applyFont="1" applyFill="1" applyBorder="1" applyAlignment="1" applyProtection="1">
      <alignment horizontal="center" vertical="center" wrapText="1"/>
      <protection locked="0"/>
    </xf>
    <xf numFmtId="0" fontId="24" fillId="0" borderId="11" xfId="7" applyFont="1" applyFill="1" applyBorder="1" applyAlignment="1" applyProtection="1">
      <alignment horizontal="center" vertical="center" wrapText="1"/>
      <protection locked="0"/>
    </xf>
    <xf numFmtId="0" fontId="24" fillId="0" borderId="72" xfId="7" applyFont="1" applyFill="1" applyBorder="1" applyAlignment="1" applyProtection="1">
      <alignment horizontal="center" vertical="center" wrapText="1"/>
      <protection locked="0"/>
    </xf>
    <xf numFmtId="0" fontId="8" fillId="0" borderId="4" xfId="7" applyFont="1" applyFill="1" applyBorder="1" applyAlignment="1" applyProtection="1">
      <alignment horizontal="center" vertical="center" wrapText="1"/>
      <protection locked="0"/>
    </xf>
    <xf numFmtId="0" fontId="8" fillId="0" borderId="67" xfId="7" applyFont="1" applyFill="1" applyBorder="1" applyAlignment="1" applyProtection="1">
      <alignment horizontal="center" vertical="center" wrapText="1"/>
      <protection locked="0"/>
    </xf>
    <xf numFmtId="0" fontId="8" fillId="0" borderId="11" xfId="7" applyFont="1" applyFill="1" applyBorder="1" applyAlignment="1" applyProtection="1">
      <alignment horizontal="center" vertical="center" wrapText="1"/>
      <protection locked="0"/>
    </xf>
    <xf numFmtId="0" fontId="8" fillId="0" borderId="72" xfId="7" applyFont="1" applyFill="1" applyBorder="1" applyAlignment="1" applyProtection="1">
      <alignment horizontal="center" vertical="center" wrapText="1"/>
      <protection locked="0"/>
    </xf>
    <xf numFmtId="0" fontId="8" fillId="0" borderId="6" xfId="7" applyFont="1" applyFill="1" applyBorder="1" applyAlignment="1" applyProtection="1">
      <alignment horizontal="center" vertical="center" wrapText="1"/>
      <protection locked="0"/>
    </xf>
    <xf numFmtId="0" fontId="8" fillId="0" borderId="74" xfId="7" applyFont="1" applyFill="1" applyBorder="1" applyAlignment="1" applyProtection="1">
      <alignment horizontal="center" vertical="center" wrapText="1"/>
      <protection locked="0"/>
    </xf>
    <xf numFmtId="0" fontId="8" fillId="0" borderId="11" xfId="7" applyFont="1" applyFill="1" applyBorder="1" applyAlignment="1" applyProtection="1">
      <alignment horizontal="center" vertical="top" wrapText="1"/>
      <protection locked="0"/>
    </xf>
    <xf numFmtId="0" fontId="8" fillId="0" borderId="9" xfId="7" applyFont="1" applyFill="1" applyBorder="1" applyAlignment="1" applyProtection="1">
      <alignment horizontal="center" vertical="top" wrapText="1"/>
      <protection locked="0"/>
    </xf>
    <xf numFmtId="0" fontId="8" fillId="0" borderId="58" xfId="7" applyFont="1" applyFill="1" applyBorder="1" applyAlignment="1" applyProtection="1">
      <alignment horizontal="center" vertical="center" wrapText="1"/>
      <protection locked="0"/>
    </xf>
    <xf numFmtId="0" fontId="8" fillId="0" borderId="13" xfId="7" applyFont="1" applyFill="1" applyBorder="1" applyAlignment="1" applyProtection="1">
      <alignment horizontal="center" vertical="center" wrapText="1"/>
      <protection locked="0"/>
    </xf>
    <xf numFmtId="0" fontId="8" fillId="0" borderId="2" xfId="7" applyFont="1" applyFill="1" applyBorder="1" applyAlignment="1" applyProtection="1">
      <alignment horizontal="center" vertical="center" wrapText="1"/>
      <protection locked="0"/>
    </xf>
    <xf numFmtId="183" fontId="24" fillId="0" borderId="11" xfId="7" applyNumberFormat="1" applyFont="1" applyFill="1" applyBorder="1" applyAlignment="1" applyProtection="1">
      <alignment horizontal="center" vertical="center" wrapText="1"/>
      <protection locked="0"/>
    </xf>
    <xf numFmtId="183" fontId="24" fillId="0" borderId="72" xfId="7" applyNumberFormat="1" applyFont="1" applyFill="1" applyBorder="1" applyAlignment="1" applyProtection="1">
      <alignment horizontal="center" vertical="center" wrapText="1"/>
      <protection locked="0"/>
    </xf>
    <xf numFmtId="0" fontId="8" fillId="0" borderId="1" xfId="9" applyFont="1" applyFill="1" applyBorder="1" applyAlignment="1" applyProtection="1">
      <alignment horizontal="center" vertical="center" wrapText="1"/>
      <protection locked="0"/>
    </xf>
    <xf numFmtId="0" fontId="8" fillId="0" borderId="10" xfId="9" applyFont="1" applyFill="1" applyBorder="1" applyAlignment="1" applyProtection="1">
      <alignment horizontal="center" vertical="center" wrapText="1"/>
      <protection locked="0"/>
    </xf>
    <xf numFmtId="0" fontId="8" fillId="0" borderId="16" xfId="9" applyFont="1" applyFill="1" applyBorder="1" applyAlignment="1" applyProtection="1">
      <alignment horizontal="center" vertical="center" wrapText="1"/>
      <protection locked="0"/>
    </xf>
    <xf numFmtId="0" fontId="8" fillId="0" borderId="0" xfId="9" applyFont="1" applyFill="1" applyBorder="1" applyAlignment="1" applyProtection="1">
      <alignment horizontal="center" vertical="center" wrapText="1"/>
      <protection locked="0"/>
    </xf>
    <xf numFmtId="0" fontId="8" fillId="0" borderId="15" xfId="9" applyFont="1" applyFill="1" applyBorder="1" applyAlignment="1" applyProtection="1">
      <alignment horizontal="center" vertical="center" wrapText="1"/>
      <protection locked="0"/>
    </xf>
    <xf numFmtId="0" fontId="8" fillId="0" borderId="8" xfId="9" applyFont="1" applyFill="1" applyBorder="1" applyAlignment="1" applyProtection="1">
      <alignment horizontal="center" vertical="center" wrapText="1"/>
      <protection locked="0"/>
    </xf>
    <xf numFmtId="0" fontId="27" fillId="0" borderId="0" xfId="7" applyFont="1" applyFill="1" applyBorder="1" applyAlignment="1" applyProtection="1">
      <alignment horizontal="center" vertical="center" wrapText="1"/>
      <protection locked="0"/>
    </xf>
    <xf numFmtId="0" fontId="26" fillId="3" borderId="45" xfId="7" applyFont="1" applyFill="1" applyBorder="1" applyAlignment="1" applyProtection="1">
      <alignment horizontal="center" vertical="center" wrapText="1"/>
      <protection locked="0"/>
    </xf>
    <xf numFmtId="0" fontId="26" fillId="3" borderId="46" xfId="7" applyFont="1" applyFill="1" applyBorder="1" applyAlignment="1" applyProtection="1">
      <alignment horizontal="center" vertical="center" wrapText="1"/>
      <protection locked="0"/>
    </xf>
    <xf numFmtId="0" fontId="26" fillId="3" borderId="42" xfId="7" applyFont="1" applyFill="1" applyBorder="1" applyAlignment="1" applyProtection="1">
      <alignment horizontal="center" vertical="center" wrapText="1"/>
      <protection locked="0"/>
    </xf>
    <xf numFmtId="0" fontId="8" fillId="0" borderId="12" xfId="7" applyFont="1" applyFill="1" applyBorder="1" applyAlignment="1" applyProtection="1">
      <alignment horizontal="center" vertical="center" wrapText="1"/>
      <protection locked="0"/>
    </xf>
    <xf numFmtId="0" fontId="8" fillId="0" borderId="7" xfId="7" applyFont="1" applyFill="1" applyBorder="1" applyAlignment="1" applyProtection="1">
      <alignment horizontal="center" vertical="center" wrapText="1"/>
      <protection locked="0"/>
    </xf>
    <xf numFmtId="0" fontId="8" fillId="0" borderId="14" xfId="7" applyFont="1" applyFill="1" applyBorder="1" applyAlignment="1" applyProtection="1">
      <alignment horizontal="center" vertical="center" wrapText="1"/>
      <protection locked="0"/>
    </xf>
    <xf numFmtId="0" fontId="8" fillId="0" borderId="81" xfId="7" applyFont="1" applyFill="1" applyBorder="1" applyAlignment="1" applyProtection="1">
      <alignment horizontal="center" vertical="center" wrapText="1"/>
      <protection locked="0"/>
    </xf>
    <xf numFmtId="0" fontId="8" fillId="0" borderId="13" xfId="9" applyFont="1" applyFill="1" applyBorder="1" applyAlignment="1" applyProtection="1">
      <alignment horizontal="center" vertical="center" wrapText="1"/>
      <protection locked="0"/>
    </xf>
    <xf numFmtId="0" fontId="8" fillId="0" borderId="14" xfId="9" applyFont="1" applyFill="1" applyBorder="1" applyAlignment="1" applyProtection="1">
      <alignment horizontal="center" vertical="center" wrapText="1"/>
      <protection locked="0"/>
    </xf>
    <xf numFmtId="0" fontId="8" fillId="0" borderId="11" xfId="7" applyFont="1" applyFill="1" applyBorder="1" applyAlignment="1" applyProtection="1">
      <alignment horizontal="center" vertical="center" textRotation="255" wrapText="1"/>
      <protection locked="0"/>
    </xf>
    <xf numFmtId="0" fontId="8" fillId="0" borderId="3" xfId="7" applyFont="1" applyFill="1" applyBorder="1" applyAlignment="1" applyProtection="1">
      <alignment horizontal="center" vertical="center" textRotation="255" wrapText="1"/>
      <protection locked="0"/>
    </xf>
    <xf numFmtId="0" fontId="8" fillId="10" borderId="1" xfId="9" applyFont="1" applyFill="1" applyBorder="1" applyAlignment="1" applyProtection="1">
      <alignment horizontal="center" vertical="center" wrapText="1"/>
      <protection locked="0"/>
    </xf>
    <xf numFmtId="0" fontId="8" fillId="10" borderId="16" xfId="9" applyFont="1" applyFill="1" applyBorder="1" applyAlignment="1" applyProtection="1">
      <alignment horizontal="center" vertical="center" wrapText="1"/>
      <protection locked="0"/>
    </xf>
    <xf numFmtId="0" fontId="8" fillId="10" borderId="75" xfId="9" applyFont="1" applyFill="1" applyBorder="1" applyAlignment="1" applyProtection="1">
      <alignment horizontal="center" vertical="center" wrapText="1"/>
      <protection locked="0"/>
    </xf>
    <xf numFmtId="0" fontId="8" fillId="0" borderId="3" xfId="7" applyFont="1" applyFill="1" applyBorder="1" applyAlignment="1" applyProtection="1">
      <alignment horizontal="center" wrapText="1"/>
      <protection locked="0"/>
    </xf>
    <xf numFmtId="0" fontId="23" fillId="0" borderId="1" xfId="7" applyFont="1" applyFill="1" applyBorder="1" applyAlignment="1" applyProtection="1">
      <alignment horizontal="center" vertical="center" wrapText="1"/>
      <protection locked="0"/>
    </xf>
    <xf numFmtId="0" fontId="8" fillId="0" borderId="12" xfId="9" applyFont="1" applyFill="1" applyBorder="1" applyAlignment="1" applyProtection="1">
      <alignment horizontal="center" vertical="center" wrapText="1"/>
      <protection locked="0"/>
    </xf>
    <xf numFmtId="0" fontId="8" fillId="0" borderId="7" xfId="9" applyFont="1" applyFill="1" applyBorder="1" applyAlignment="1" applyProtection="1">
      <alignment horizontal="center" vertical="center" wrapText="1"/>
      <protection locked="0"/>
    </xf>
    <xf numFmtId="0" fontId="8" fillId="0" borderId="5" xfId="9" applyFont="1" applyFill="1" applyBorder="1" applyAlignment="1" applyProtection="1">
      <alignment horizontal="center" vertical="center" wrapText="1"/>
      <protection locked="0"/>
    </xf>
    <xf numFmtId="0" fontId="8" fillId="0" borderId="62" xfId="7" applyFont="1" applyFill="1" applyBorder="1" applyAlignment="1" applyProtection="1">
      <alignment horizontal="center" vertical="center" wrapText="1"/>
      <protection locked="0"/>
    </xf>
    <xf numFmtId="0" fontId="8" fillId="0" borderId="65" xfId="7" applyFont="1" applyFill="1" applyBorder="1" applyAlignment="1" applyProtection="1">
      <alignment horizontal="center" vertical="center" wrapText="1"/>
      <protection locked="0"/>
    </xf>
    <xf numFmtId="0" fontId="8" fillId="0" borderId="52" xfId="7" applyFont="1" applyFill="1" applyBorder="1" applyAlignment="1" applyProtection="1">
      <alignment horizontal="center" vertical="center" wrapText="1"/>
      <protection locked="0"/>
    </xf>
    <xf numFmtId="0" fontId="8" fillId="0" borderId="16" xfId="7" applyFont="1" applyFill="1" applyBorder="1" applyAlignment="1" applyProtection="1">
      <alignment horizontal="center" vertical="center" wrapText="1"/>
      <protection locked="0"/>
    </xf>
    <xf numFmtId="0" fontId="8" fillId="0" borderId="54" xfId="7" applyFont="1" applyFill="1" applyBorder="1" applyAlignment="1" applyProtection="1">
      <alignment horizontal="center" vertical="center" wrapText="1"/>
      <protection locked="0"/>
    </xf>
    <xf numFmtId="0" fontId="8" fillId="0" borderId="15" xfId="7" applyFont="1" applyFill="1" applyBorder="1" applyAlignment="1" applyProtection="1">
      <alignment horizontal="center" vertical="center" wrapText="1"/>
      <protection locked="0"/>
    </xf>
    <xf numFmtId="0" fontId="8" fillId="0" borderId="49" xfId="7" applyFont="1" applyFill="1" applyBorder="1" applyAlignment="1" applyProtection="1">
      <alignment horizontal="center" vertical="center" wrapText="1"/>
      <protection locked="0"/>
    </xf>
    <xf numFmtId="0" fontId="8" fillId="0" borderId="1" xfId="7" applyFont="1" applyFill="1" applyBorder="1" applyAlignment="1" applyProtection="1">
      <alignment horizontal="center" vertical="center" wrapText="1"/>
      <protection locked="0"/>
    </xf>
    <xf numFmtId="184" fontId="8" fillId="0" borderId="14" xfId="7" applyNumberFormat="1" applyFont="1" applyFill="1" applyBorder="1" applyAlignment="1" applyProtection="1">
      <alignment horizontal="center" vertical="center" wrapText="1"/>
      <protection locked="0"/>
    </xf>
    <xf numFmtId="184" fontId="8" fillId="0" borderId="81" xfId="7" applyNumberFormat="1" applyFont="1" applyFill="1" applyBorder="1" applyAlignment="1" applyProtection="1">
      <alignment horizontal="center" vertical="center" wrapText="1"/>
      <protection locked="0"/>
    </xf>
    <xf numFmtId="183" fontId="8" fillId="0" borderId="4" xfId="7" applyNumberFormat="1" applyFont="1" applyFill="1" applyBorder="1" applyAlignment="1" applyProtection="1">
      <alignment horizontal="center" vertical="center" wrapText="1"/>
      <protection locked="0"/>
    </xf>
    <xf numFmtId="183" fontId="8" fillId="0" borderId="67" xfId="7" applyNumberFormat="1" applyFont="1" applyFill="1" applyBorder="1" applyAlignment="1" applyProtection="1">
      <alignment horizontal="center" vertical="center" wrapText="1"/>
      <protection locked="0"/>
    </xf>
    <xf numFmtId="183" fontId="8" fillId="0" borderId="11" xfId="7" applyNumberFormat="1" applyFont="1" applyFill="1" applyBorder="1" applyAlignment="1" applyProtection="1">
      <alignment horizontal="center" vertical="center" wrapText="1"/>
      <protection locked="0"/>
    </xf>
    <xf numFmtId="183" fontId="8" fillId="0" borderId="72" xfId="7" applyNumberFormat="1" applyFont="1" applyFill="1" applyBorder="1" applyAlignment="1" applyProtection="1">
      <alignment horizontal="center" vertical="center" wrapText="1"/>
      <protection locked="0"/>
    </xf>
    <xf numFmtId="38" fontId="8" fillId="0" borderId="16" xfId="7" applyNumberFormat="1" applyFont="1" applyFill="1" applyBorder="1" applyAlignment="1" applyProtection="1">
      <alignment horizontal="center" vertical="center" wrapText="1"/>
      <protection locked="0"/>
    </xf>
    <xf numFmtId="38" fontId="8" fillId="0" borderId="7" xfId="7" applyNumberFormat="1" applyFont="1" applyFill="1" applyBorder="1" applyAlignment="1" applyProtection="1">
      <alignment horizontal="center" vertical="center" wrapText="1"/>
      <protection locked="0"/>
    </xf>
    <xf numFmtId="38" fontId="8" fillId="0" borderId="15" xfId="7" applyNumberFormat="1" applyFont="1" applyFill="1" applyBorder="1" applyAlignment="1" applyProtection="1">
      <alignment horizontal="center" vertical="center" wrapText="1"/>
      <protection locked="0"/>
    </xf>
    <xf numFmtId="38" fontId="8" fillId="0" borderId="5" xfId="7" applyNumberFormat="1" applyFont="1" applyFill="1" applyBorder="1" applyAlignment="1" applyProtection="1">
      <alignment horizontal="center" vertical="center" wrapText="1"/>
      <protection locked="0"/>
    </xf>
    <xf numFmtId="0" fontId="8" fillId="3" borderId="0" xfId="7" applyFont="1" applyFill="1" applyBorder="1" applyAlignment="1" applyProtection="1">
      <alignment horizontal="center" vertical="center" textRotation="255" wrapText="1"/>
      <protection locked="0"/>
    </xf>
    <xf numFmtId="38" fontId="8" fillId="0" borderId="9" xfId="7" applyNumberFormat="1" applyFont="1" applyBorder="1" applyAlignment="1" applyProtection="1">
      <alignment horizontal="center" vertical="center" wrapText="1"/>
      <protection locked="0"/>
    </xf>
    <xf numFmtId="38" fontId="8" fillId="0" borderId="4" xfId="7" applyNumberFormat="1" applyFont="1" applyBorder="1" applyAlignment="1" applyProtection="1">
      <alignment horizontal="center" vertical="center" wrapText="1"/>
      <protection locked="0"/>
    </xf>
    <xf numFmtId="0" fontId="8" fillId="0" borderId="6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0" xfId="7" applyFont="1" applyFill="1" applyBorder="1" applyAlignment="1" applyProtection="1">
      <alignment horizontal="center" vertical="center" wrapText="1"/>
      <protection locked="0"/>
    </xf>
    <xf numFmtId="0" fontId="8" fillId="0" borderId="0" xfId="7" applyFont="1" applyFill="1" applyBorder="1" applyAlignment="1" applyProtection="1">
      <alignment horizontal="center" vertical="center" wrapText="1"/>
      <protection locked="0"/>
    </xf>
    <xf numFmtId="0" fontId="8" fillId="0" borderId="8" xfId="7" applyFont="1" applyFill="1" applyBorder="1" applyAlignment="1" applyProtection="1">
      <alignment horizontal="center" vertical="center" wrapText="1"/>
      <protection locked="0"/>
    </xf>
    <xf numFmtId="0" fontId="8" fillId="0" borderId="56" xfId="7" applyFont="1" applyFill="1" applyBorder="1" applyAlignment="1" applyProtection="1">
      <alignment horizontal="center" vertical="center" wrapText="1"/>
      <protection locked="0"/>
    </xf>
    <xf numFmtId="0" fontId="8" fillId="0" borderId="61" xfId="7" applyFont="1" applyFill="1" applyBorder="1" applyAlignment="1" applyProtection="1">
      <alignment horizontal="center" vertical="center" wrapText="1"/>
      <protection locked="0"/>
    </xf>
    <xf numFmtId="0" fontId="8" fillId="0" borderId="11" xfId="7" applyFont="1" applyFill="1" applyBorder="1" applyAlignment="1" applyProtection="1">
      <alignment horizontal="left" vertical="center" wrapText="1"/>
      <protection locked="0"/>
    </xf>
    <xf numFmtId="0" fontId="8" fillId="0" borderId="3" xfId="7" applyFont="1" applyFill="1" applyBorder="1" applyAlignment="1" applyProtection="1">
      <alignment horizontal="left" vertical="center" wrapText="1"/>
      <protection locked="0"/>
    </xf>
    <xf numFmtId="0" fontId="8" fillId="0" borderId="11" xfId="7" applyFont="1" applyFill="1" applyBorder="1" applyAlignment="1">
      <alignment horizontal="center" vertical="center" textRotation="255" wrapText="1"/>
    </xf>
    <xf numFmtId="0" fontId="8" fillId="0" borderId="3" xfId="7" applyFont="1" applyFill="1" applyBorder="1" applyAlignment="1">
      <alignment horizontal="center" vertical="center" textRotation="255" wrapText="1"/>
    </xf>
    <xf numFmtId="0" fontId="8" fillId="0" borderId="47" xfId="7" applyFont="1" applyFill="1" applyBorder="1" applyAlignment="1" applyProtection="1">
      <alignment horizontal="center" vertical="center" textRotation="255" wrapText="1"/>
      <protection locked="0"/>
    </xf>
    <xf numFmtId="0" fontId="8" fillId="0" borderId="22" xfId="7" applyFont="1" applyFill="1" applyBorder="1" applyAlignment="1" applyProtection="1">
      <alignment horizontal="center" vertical="center" textRotation="255" wrapText="1"/>
      <protection locked="0"/>
    </xf>
    <xf numFmtId="0" fontId="8" fillId="0" borderId="3" xfId="9" applyFont="1" applyFill="1" applyBorder="1" applyAlignment="1" applyProtection="1">
      <alignment horizontal="center" vertical="center" wrapText="1"/>
      <protection locked="0"/>
    </xf>
    <xf numFmtId="0" fontId="8" fillId="0" borderId="84" xfId="9" applyFont="1" applyFill="1" applyBorder="1" applyAlignment="1" applyProtection="1">
      <alignment horizontal="center" vertical="center" wrapText="1"/>
      <protection locked="0"/>
    </xf>
    <xf numFmtId="0" fontId="8" fillId="0" borderId="4" xfId="9" applyFont="1" applyFill="1" applyBorder="1" applyAlignment="1" applyProtection="1">
      <alignment horizontal="center" vertical="center" wrapText="1"/>
      <protection locked="0"/>
    </xf>
    <xf numFmtId="0" fontId="8" fillId="0" borderId="58" xfId="9" applyFont="1" applyFill="1" applyBorder="1" applyAlignment="1" applyProtection="1">
      <alignment horizontal="center" vertical="center" wrapText="1"/>
      <protection locked="0"/>
    </xf>
    <xf numFmtId="183" fontId="8" fillId="0" borderId="13" xfId="9" applyNumberFormat="1" applyFont="1" applyFill="1" applyBorder="1" applyAlignment="1" applyProtection="1">
      <alignment horizontal="center" vertical="center" wrapText="1"/>
      <protection locked="0"/>
    </xf>
    <xf numFmtId="183" fontId="8" fillId="0" borderId="58" xfId="9" applyNumberFormat="1" applyFont="1" applyFill="1" applyBorder="1" applyAlignment="1" applyProtection="1">
      <alignment horizontal="center" vertical="center" wrapText="1"/>
      <protection locked="0"/>
    </xf>
    <xf numFmtId="183" fontId="8" fillId="0" borderId="2" xfId="9" applyNumberFormat="1" applyFont="1" applyFill="1" applyBorder="1" applyAlignment="1" applyProtection="1">
      <alignment horizontal="center" vertical="center" wrapText="1"/>
      <protection locked="0"/>
    </xf>
    <xf numFmtId="183" fontId="8" fillId="0" borderId="48" xfId="7" applyNumberFormat="1" applyFont="1" applyFill="1" applyBorder="1" applyAlignment="1" applyProtection="1">
      <alignment horizontal="center" vertical="center" wrapText="1"/>
      <protection locked="0"/>
    </xf>
    <xf numFmtId="183" fontId="8" fillId="0" borderId="73" xfId="7" applyNumberFormat="1" applyFont="1" applyFill="1" applyBorder="1" applyAlignment="1" applyProtection="1">
      <alignment horizontal="center" vertical="center" wrapText="1"/>
      <protection locked="0"/>
    </xf>
    <xf numFmtId="183" fontId="8" fillId="0" borderId="14" xfId="9" applyNumberFormat="1" applyFont="1" applyFill="1" applyBorder="1" applyAlignment="1" applyProtection="1">
      <alignment horizontal="center" vertical="center" wrapText="1"/>
      <protection locked="0"/>
    </xf>
    <xf numFmtId="183" fontId="8" fillId="10" borderId="1" xfId="9" applyNumberFormat="1" applyFont="1" applyFill="1" applyBorder="1" applyAlignment="1" applyProtection="1">
      <alignment horizontal="center" vertical="center" wrapText="1"/>
      <protection locked="0"/>
    </xf>
    <xf numFmtId="183" fontId="8" fillId="10" borderId="16" xfId="9" applyNumberFormat="1" applyFont="1" applyFill="1" applyBorder="1" applyAlignment="1" applyProtection="1">
      <alignment horizontal="center" vertical="center" wrapText="1"/>
      <protection locked="0"/>
    </xf>
    <xf numFmtId="183" fontId="8" fillId="10" borderId="75" xfId="9"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textRotation="255" wrapText="1"/>
    </xf>
    <xf numFmtId="0" fontId="8" fillId="0" borderId="7" xfId="7" applyFont="1" applyFill="1" applyBorder="1" applyAlignment="1" applyProtection="1">
      <alignment horizontal="center" wrapText="1"/>
      <protection locked="0"/>
    </xf>
    <xf numFmtId="0" fontId="8" fillId="3" borderId="1" xfId="7" applyFont="1" applyFill="1" applyBorder="1" applyAlignment="1" applyProtection="1">
      <alignment horizontal="center" vertical="center" wrapText="1"/>
      <protection locked="0"/>
    </xf>
    <xf numFmtId="0" fontId="8" fillId="3" borderId="12" xfId="7" applyFont="1" applyFill="1" applyBorder="1" applyAlignment="1" applyProtection="1">
      <alignment horizontal="center" vertical="center" wrapText="1"/>
      <protection locked="0"/>
    </xf>
    <xf numFmtId="0" fontId="8" fillId="3" borderId="15" xfId="7" applyFont="1" applyFill="1" applyBorder="1" applyAlignment="1" applyProtection="1">
      <alignment horizontal="center" vertical="center" wrapText="1"/>
      <protection locked="0"/>
    </xf>
    <xf numFmtId="0" fontId="8" fillId="3" borderId="5" xfId="7" applyFont="1" applyFill="1" applyBorder="1" applyAlignment="1" applyProtection="1">
      <alignment horizontal="center" vertical="center" wrapText="1"/>
      <protection locked="0"/>
    </xf>
    <xf numFmtId="0" fontId="8" fillId="3" borderId="3" xfId="7" applyFont="1" applyFill="1" applyBorder="1" applyAlignment="1" applyProtection="1">
      <alignment horizontal="center" vertical="center" wrapText="1"/>
      <protection locked="0"/>
    </xf>
    <xf numFmtId="0" fontId="8" fillId="0" borderId="21" xfId="7" applyFont="1" applyFill="1" applyBorder="1" applyAlignment="1" applyProtection="1">
      <alignment horizontal="center" vertical="top" wrapText="1"/>
      <protection locked="0"/>
    </xf>
    <xf numFmtId="0" fontId="8" fillId="0" borderId="70" xfId="7" applyFont="1" applyFill="1" applyBorder="1" applyAlignment="1" applyProtection="1">
      <alignment horizontal="center" vertical="top" wrapText="1"/>
      <protection locked="0"/>
    </xf>
    <xf numFmtId="0" fontId="24" fillId="0" borderId="36" xfId="7" applyFont="1" applyFill="1" applyBorder="1" applyAlignment="1" applyProtection="1">
      <alignment horizontal="center" vertical="top" wrapText="1"/>
      <protection locked="0"/>
    </xf>
    <xf numFmtId="0" fontId="24" fillId="0" borderId="55" xfId="7" applyFont="1" applyFill="1" applyBorder="1" applyAlignment="1" applyProtection="1">
      <alignment horizontal="center" vertical="top" wrapText="1"/>
      <protection locked="0"/>
    </xf>
    <xf numFmtId="0" fontId="24" fillId="0" borderId="24" xfId="7" applyFont="1" applyFill="1" applyBorder="1" applyAlignment="1" applyProtection="1">
      <alignment horizontal="center" vertical="top" wrapText="1"/>
      <protection locked="0"/>
    </xf>
    <xf numFmtId="0" fontId="24" fillId="3" borderId="22" xfId="9" applyFont="1" applyFill="1" applyBorder="1" applyAlignment="1" applyProtection="1">
      <alignment horizontal="center" vertical="center" wrapText="1"/>
      <protection locked="0"/>
    </xf>
    <xf numFmtId="0" fontId="24" fillId="3" borderId="37" xfId="9" applyFont="1" applyFill="1" applyBorder="1" applyAlignment="1" applyProtection="1">
      <alignment horizontal="center" vertical="center" wrapText="1"/>
      <protection locked="0"/>
    </xf>
    <xf numFmtId="0" fontId="24" fillId="3" borderId="82" xfId="9" applyFont="1" applyFill="1" applyBorder="1" applyAlignment="1" applyProtection="1">
      <alignment horizontal="center" vertical="center" wrapText="1"/>
      <protection locked="0"/>
    </xf>
    <xf numFmtId="0" fontId="24" fillId="3" borderId="79" xfId="9" applyFont="1" applyFill="1" applyBorder="1" applyAlignment="1" applyProtection="1">
      <alignment horizontal="center" vertical="center" wrapText="1"/>
      <protection locked="0"/>
    </xf>
    <xf numFmtId="0" fontId="24" fillId="3" borderId="36" xfId="9" applyFont="1" applyFill="1" applyBorder="1" applyAlignment="1" applyProtection="1">
      <alignment horizontal="center" vertical="center" wrapText="1"/>
      <protection locked="0"/>
    </xf>
    <xf numFmtId="0" fontId="24" fillId="3" borderId="55" xfId="9" applyFont="1" applyFill="1" applyBorder="1" applyAlignment="1" applyProtection="1">
      <alignment horizontal="center" vertical="center" wrapText="1"/>
      <protection locked="0"/>
    </xf>
    <xf numFmtId="0" fontId="8" fillId="0" borderId="16" xfId="7" applyFont="1" applyFill="1" applyBorder="1" applyAlignment="1" applyProtection="1">
      <alignment horizontal="center" wrapText="1"/>
      <protection locked="0"/>
    </xf>
    <xf numFmtId="0" fontId="8" fillId="0" borderId="76" xfId="9" applyFont="1" applyFill="1" applyBorder="1" applyAlignment="1" applyProtection="1">
      <alignment horizontal="center" vertical="center" wrapText="1"/>
      <protection locked="0"/>
    </xf>
    <xf numFmtId="0" fontId="8" fillId="0" borderId="77" xfId="9" applyFont="1" applyFill="1" applyBorder="1" applyAlignment="1" applyProtection="1">
      <alignment horizontal="center" vertical="center" wrapText="1"/>
      <protection locked="0"/>
    </xf>
    <xf numFmtId="0" fontId="8" fillId="0" borderId="45" xfId="7" applyFont="1" applyFill="1" applyBorder="1" applyAlignment="1" applyProtection="1">
      <alignment horizontal="left" vertical="center"/>
      <protection locked="0"/>
    </xf>
    <xf numFmtId="0" fontId="8" fillId="0" borderId="46" xfId="7" applyFont="1" applyFill="1" applyBorder="1" applyAlignment="1" applyProtection="1">
      <alignment horizontal="left" vertical="center"/>
      <protection locked="0"/>
    </xf>
    <xf numFmtId="0" fontId="8" fillId="0" borderId="51" xfId="7" applyFont="1" applyFill="1" applyBorder="1" applyAlignment="1" applyProtection="1">
      <alignment horizontal="center" vertical="center" wrapText="1"/>
      <protection locked="0"/>
    </xf>
    <xf numFmtId="0" fontId="8" fillId="0" borderId="4" xfId="0" applyFont="1" applyFill="1" applyBorder="1" applyAlignment="1">
      <alignment horizontal="center" vertical="top" wrapText="1" shrinkToFit="1"/>
    </xf>
    <xf numFmtId="0" fontId="8" fillId="3" borderId="4" xfId="7" applyFont="1" applyFill="1" applyBorder="1" applyAlignment="1" applyProtection="1">
      <alignment horizontal="center" vertical="center" textRotation="255" wrapText="1"/>
      <protection locked="0"/>
    </xf>
    <xf numFmtId="0" fontId="8" fillId="0" borderId="4" xfId="0" applyFont="1" applyFill="1" applyBorder="1" applyAlignment="1">
      <alignment horizontal="left" vertical="top" wrapText="1" shrinkToFit="1"/>
    </xf>
    <xf numFmtId="0" fontId="8" fillId="0" borderId="4" xfId="0" applyFont="1" applyFill="1" applyBorder="1" applyAlignment="1">
      <alignment horizontal="center" vertical="center" wrapText="1"/>
    </xf>
    <xf numFmtId="0" fontId="8" fillId="0" borderId="4" xfId="7" applyFont="1" applyFill="1" applyBorder="1" applyAlignment="1" applyProtection="1">
      <alignment horizontal="center" vertical="top" wrapText="1"/>
      <protection locked="0"/>
    </xf>
    <xf numFmtId="184" fontId="8" fillId="0" borderId="13" xfId="9" applyNumberFormat="1" applyFont="1" applyFill="1" applyBorder="1" applyAlignment="1" applyProtection="1">
      <alignment horizontal="center" vertical="center" shrinkToFit="1"/>
      <protection locked="0"/>
    </xf>
    <xf numFmtId="184" fontId="8" fillId="0" borderId="14" xfId="9" applyNumberFormat="1" applyFont="1" applyFill="1" applyBorder="1" applyAlignment="1" applyProtection="1">
      <alignment horizontal="center" vertical="center" shrinkToFit="1"/>
      <protection locked="0"/>
    </xf>
    <xf numFmtId="0" fontId="8" fillId="0" borderId="11" xfId="7" applyFont="1" applyFill="1" applyBorder="1" applyAlignment="1" applyProtection="1">
      <alignment horizontal="left" vertical="top" wrapText="1"/>
      <protection locked="0"/>
    </xf>
    <xf numFmtId="0" fontId="8" fillId="0" borderId="9" xfId="7" applyFont="1" applyFill="1" applyBorder="1" applyAlignment="1" applyProtection="1">
      <alignment horizontal="left" vertical="top" wrapText="1"/>
      <protection locked="0"/>
    </xf>
    <xf numFmtId="38" fontId="8" fillId="0" borderId="84" xfId="7" applyNumberFormat="1" applyFont="1" applyFill="1" applyBorder="1" applyAlignment="1" applyProtection="1">
      <alignment horizontal="center" vertical="center" wrapText="1"/>
      <protection locked="0"/>
    </xf>
    <xf numFmtId="38" fontId="8" fillId="0" borderId="87" xfId="7" applyNumberFormat="1" applyFont="1" applyFill="1" applyBorder="1" applyAlignment="1" applyProtection="1">
      <alignment horizontal="center" vertical="center" wrapText="1"/>
      <protection locked="0"/>
    </xf>
    <xf numFmtId="0" fontId="8" fillId="0" borderId="60" xfId="7" applyFont="1" applyFill="1" applyBorder="1" applyAlignment="1" applyProtection="1">
      <alignment horizontal="center" vertical="top" wrapText="1"/>
      <protection locked="0"/>
    </xf>
    <xf numFmtId="0" fontId="8" fillId="0" borderId="25" xfId="7" applyFont="1" applyFill="1" applyBorder="1" applyAlignment="1" applyProtection="1">
      <alignment horizontal="center" vertical="top" wrapText="1"/>
      <protection locked="0"/>
    </xf>
    <xf numFmtId="184" fontId="8" fillId="0" borderId="11" xfId="7" applyNumberFormat="1" applyFont="1" applyFill="1" applyBorder="1" applyAlignment="1" applyProtection="1">
      <alignment horizontal="center" vertical="center" wrapText="1"/>
      <protection locked="0"/>
    </xf>
    <xf numFmtId="184" fontId="8" fillId="0" borderId="72" xfId="7" applyNumberFormat="1" applyFont="1" applyFill="1" applyBorder="1" applyAlignment="1" applyProtection="1">
      <alignment horizontal="center" vertical="center" wrapText="1"/>
      <protection locked="0"/>
    </xf>
    <xf numFmtId="184" fontId="8" fillId="0" borderId="6" xfId="7" applyNumberFormat="1" applyFont="1" applyFill="1" applyBorder="1" applyAlignment="1" applyProtection="1">
      <alignment horizontal="center" vertical="center" wrapText="1"/>
      <protection locked="0"/>
    </xf>
    <xf numFmtId="184" fontId="8" fillId="0" borderId="74" xfId="7" applyNumberFormat="1" applyFont="1" applyFill="1" applyBorder="1" applyAlignment="1" applyProtection="1">
      <alignment horizontal="center" vertical="center" wrapText="1"/>
      <protection locked="0"/>
    </xf>
    <xf numFmtId="184" fontId="24" fillId="0" borderId="11" xfId="7" applyNumberFormat="1" applyFont="1" applyFill="1" applyBorder="1" applyAlignment="1" applyProtection="1">
      <alignment horizontal="center" vertical="center" wrapText="1"/>
      <protection locked="0"/>
    </xf>
    <xf numFmtId="184" fontId="24" fillId="0" borderId="72" xfId="7" applyNumberFormat="1" applyFont="1" applyFill="1" applyBorder="1" applyAlignment="1" applyProtection="1">
      <alignment horizontal="center" vertical="center" wrapText="1"/>
      <protection locked="0"/>
    </xf>
    <xf numFmtId="184" fontId="8" fillId="0" borderId="4" xfId="7" applyNumberFormat="1" applyFont="1" applyFill="1" applyBorder="1" applyAlignment="1" applyProtection="1">
      <alignment horizontal="center" vertical="center" wrapText="1"/>
      <protection locked="0"/>
    </xf>
    <xf numFmtId="184" fontId="8" fillId="0" borderId="67" xfId="7" applyNumberFormat="1" applyFont="1" applyFill="1" applyBorder="1" applyAlignment="1" applyProtection="1">
      <alignment horizontal="center" vertical="center" wrapText="1"/>
      <protection locked="0"/>
    </xf>
    <xf numFmtId="0" fontId="19" fillId="0" borderId="4" xfId="7" applyFont="1" applyBorder="1" applyAlignment="1" applyProtection="1">
      <alignment horizontal="center" vertical="center" textRotation="255" wrapText="1"/>
      <protection locked="0"/>
    </xf>
    <xf numFmtId="0" fontId="8" fillId="0" borderId="11" xfId="9" applyFont="1" applyFill="1" applyBorder="1" applyAlignment="1" applyProtection="1">
      <alignment horizontal="center" vertical="center" wrapText="1"/>
      <protection locked="0"/>
    </xf>
    <xf numFmtId="0" fontId="8" fillId="0" borderId="72" xfId="9" applyFont="1" applyFill="1" applyBorder="1" applyAlignment="1" applyProtection="1">
      <alignment horizontal="center" vertical="center" wrapText="1"/>
      <protection locked="0"/>
    </xf>
    <xf numFmtId="38" fontId="8" fillId="0" borderId="67" xfId="7" applyNumberFormat="1" applyFont="1" applyFill="1" applyBorder="1" applyAlignment="1" applyProtection="1">
      <alignment horizontal="center" vertical="center" wrapText="1"/>
      <protection locked="0"/>
    </xf>
    <xf numFmtId="0" fontId="8" fillId="0" borderId="75" xfId="7" applyFont="1" applyFill="1" applyBorder="1" applyAlignment="1" applyProtection="1">
      <alignment horizontal="center" vertical="center" wrapText="1"/>
      <protection locked="0"/>
    </xf>
    <xf numFmtId="183" fontId="8" fillId="0" borderId="1" xfId="7" applyNumberFormat="1" applyFont="1" applyFill="1" applyBorder="1" applyAlignment="1" applyProtection="1">
      <alignment horizontal="center" vertical="center" wrapText="1"/>
      <protection locked="0"/>
    </xf>
    <xf numFmtId="183" fontId="8" fillId="0" borderId="75" xfId="7" applyNumberFormat="1" applyFont="1" applyFill="1" applyBorder="1" applyAlignment="1" applyProtection="1">
      <alignment horizontal="center" vertical="center" wrapText="1"/>
      <protection locked="0"/>
    </xf>
    <xf numFmtId="183" fontId="8" fillId="0" borderId="12" xfId="9" applyNumberFormat="1" applyFont="1" applyFill="1" applyBorder="1" applyAlignment="1" applyProtection="1">
      <alignment horizontal="center" vertical="center" wrapText="1"/>
      <protection locked="0"/>
    </xf>
    <xf numFmtId="183" fontId="8" fillId="0" borderId="88" xfId="9" applyNumberFormat="1" applyFont="1" applyFill="1" applyBorder="1" applyAlignment="1" applyProtection="1">
      <alignment horizontal="center" vertical="center" wrapText="1"/>
      <protection locked="0"/>
    </xf>
    <xf numFmtId="38" fontId="8" fillId="0" borderId="11" xfId="7" applyNumberFormat="1" applyFont="1" applyFill="1" applyBorder="1" applyAlignment="1" applyProtection="1">
      <alignment horizontal="center" vertical="center" wrapText="1"/>
      <protection locked="0"/>
    </xf>
    <xf numFmtId="38" fontId="8" fillId="0" borderId="3" xfId="7" applyNumberFormat="1" applyFont="1" applyFill="1" applyBorder="1" applyAlignment="1" applyProtection="1">
      <alignment horizontal="center" vertical="center" wrapText="1"/>
      <protection locked="0"/>
    </xf>
    <xf numFmtId="0" fontId="11" fillId="3" borderId="0" xfId="7" applyNumberFormat="1" applyFont="1" applyFill="1" applyBorder="1" applyAlignment="1" applyProtection="1">
      <alignment horizontal="center" vertical="center" wrapText="1"/>
      <protection locked="0"/>
    </xf>
    <xf numFmtId="0" fontId="11" fillId="3" borderId="68" xfId="7" applyNumberFormat="1" applyFont="1" applyFill="1" applyBorder="1" applyAlignment="1" applyProtection="1">
      <alignment horizontal="center" vertical="center" wrapText="1"/>
      <protection locked="0"/>
    </xf>
    <xf numFmtId="182" fontId="8" fillId="0" borderId="11" xfId="7" applyNumberFormat="1" applyFont="1" applyFill="1" applyBorder="1" applyAlignment="1" applyProtection="1">
      <alignment horizontal="center" vertical="center" textRotation="255" wrapText="1"/>
      <protection locked="0"/>
    </xf>
    <xf numFmtId="182" fontId="8" fillId="0" borderId="3" xfId="7" applyNumberFormat="1" applyFont="1" applyFill="1" applyBorder="1" applyAlignment="1" applyProtection="1">
      <alignment horizontal="center" vertical="center" textRotation="255" wrapText="1"/>
      <protection locked="0"/>
    </xf>
    <xf numFmtId="182" fontId="8" fillId="0" borderId="9" xfId="7" applyNumberFormat="1" applyFont="1" applyFill="1" applyBorder="1" applyAlignment="1" applyProtection="1">
      <alignment horizontal="center" vertical="center" textRotation="255" wrapText="1"/>
      <protection locked="0"/>
    </xf>
    <xf numFmtId="0" fontId="8" fillId="9" borderId="52" xfId="7" applyFont="1" applyFill="1" applyBorder="1" applyAlignment="1" applyProtection="1">
      <alignment horizontal="center" vertical="center" wrapText="1"/>
      <protection locked="0"/>
    </xf>
    <xf numFmtId="0" fontId="8" fillId="9" borderId="54" xfId="7" applyFont="1" applyFill="1" applyBorder="1" applyAlignment="1" applyProtection="1">
      <alignment horizontal="center" vertical="center" wrapText="1"/>
      <protection locked="0"/>
    </xf>
    <xf numFmtId="0" fontId="8" fillId="9" borderId="90" xfId="7" applyFont="1" applyFill="1" applyBorder="1" applyAlignment="1" applyProtection="1">
      <alignment horizontal="center" vertical="center" wrapText="1"/>
      <protection locked="0"/>
    </xf>
    <xf numFmtId="38" fontId="8" fillId="0" borderId="14" xfId="7" applyNumberFormat="1" applyFont="1" applyFill="1" applyBorder="1" applyAlignment="1" applyProtection="1">
      <alignment horizontal="center" vertical="center" wrapText="1"/>
      <protection locked="0"/>
    </xf>
    <xf numFmtId="38" fontId="8" fillId="0" borderId="81" xfId="7" applyNumberFormat="1" applyFont="1" applyFill="1" applyBorder="1" applyAlignment="1" applyProtection="1">
      <alignment horizontal="center" vertical="center" wrapText="1"/>
      <protection locked="0"/>
    </xf>
    <xf numFmtId="0" fontId="8" fillId="0" borderId="92" xfId="7" applyFont="1" applyFill="1" applyBorder="1" applyAlignment="1" applyProtection="1">
      <alignment horizontal="center" vertical="center" wrapText="1"/>
      <protection locked="0"/>
    </xf>
    <xf numFmtId="0" fontId="8" fillId="0" borderId="91" xfId="7" applyFont="1" applyFill="1" applyBorder="1" applyAlignment="1" applyProtection="1">
      <alignment horizontal="center" vertical="center" wrapText="1"/>
      <protection locked="0"/>
    </xf>
    <xf numFmtId="183" fontId="8" fillId="0" borderId="58" xfId="7" applyNumberFormat="1" applyFont="1" applyFill="1" applyBorder="1" applyAlignment="1" applyProtection="1">
      <alignment horizontal="center" vertical="center" wrapText="1"/>
      <protection locked="0"/>
    </xf>
    <xf numFmtId="183" fontId="8" fillId="0" borderId="13" xfId="7" applyNumberFormat="1" applyFont="1" applyFill="1" applyBorder="1" applyAlignment="1" applyProtection="1">
      <alignment horizontal="center" vertical="center" wrapText="1"/>
      <protection locked="0"/>
    </xf>
    <xf numFmtId="183" fontId="8" fillId="0" borderId="2" xfId="7" applyNumberFormat="1" applyFont="1" applyFill="1" applyBorder="1" applyAlignment="1" applyProtection="1">
      <alignment horizontal="center" vertical="center" wrapText="1"/>
      <protection locked="0"/>
    </xf>
    <xf numFmtId="183" fontId="8" fillId="10" borderId="48" xfId="9" applyNumberFormat="1" applyFont="1" applyFill="1" applyBorder="1" applyAlignment="1" applyProtection="1">
      <alignment horizontal="center" vertical="center" wrapText="1"/>
      <protection locked="0"/>
    </xf>
    <xf numFmtId="183" fontId="8" fillId="10" borderId="18" xfId="9" applyNumberFormat="1" applyFont="1" applyFill="1" applyBorder="1" applyAlignment="1" applyProtection="1">
      <alignment horizontal="center" vertical="center" wrapText="1"/>
      <protection locked="0"/>
    </xf>
    <xf numFmtId="183" fontId="8" fillId="10" borderId="73" xfId="9" applyNumberFormat="1" applyFont="1" applyFill="1" applyBorder="1" applyAlignment="1" applyProtection="1">
      <alignment horizontal="center" vertical="center" wrapText="1"/>
      <protection locked="0"/>
    </xf>
  </cellXfs>
  <cellStyles count="18">
    <cellStyle name="パーセント 2" xfId="1" xr:uid="{00000000-0005-0000-0000-000000000000}"/>
    <cellStyle name="パーセント 2 2" xfId="2" xr:uid="{00000000-0005-0000-0000-000001000000}"/>
    <cellStyle name="桁区切り" xfId="17" builtinId="6"/>
    <cellStyle name="桁区切り 2" xfId="3" xr:uid="{00000000-0005-0000-0000-000003000000}"/>
    <cellStyle name="桁区切り 3" xfId="4" xr:uid="{00000000-0005-0000-0000-000004000000}"/>
    <cellStyle name="標準" xfId="0" builtinId="0"/>
    <cellStyle name="標準 10" xfId="5" xr:uid="{00000000-0005-0000-0000-000006000000}"/>
    <cellStyle name="標準 11" xfId="6" xr:uid="{00000000-0005-0000-0000-000007000000}"/>
    <cellStyle name="標準 2" xfId="7" xr:uid="{00000000-0005-0000-0000-000008000000}"/>
    <cellStyle name="標準 3" xfId="8" xr:uid="{00000000-0005-0000-0000-000009000000}"/>
    <cellStyle name="標準 3 2" xfId="9" xr:uid="{00000000-0005-0000-0000-00000A000000}"/>
    <cellStyle name="標準 4" xfId="10" xr:uid="{00000000-0005-0000-0000-00000B000000}"/>
    <cellStyle name="標準 5" xfId="11" xr:uid="{00000000-0005-0000-0000-00000C000000}"/>
    <cellStyle name="標準 6" xfId="12" xr:uid="{00000000-0005-0000-0000-00000D000000}"/>
    <cellStyle name="標準 7" xfId="13" xr:uid="{00000000-0005-0000-0000-00000E000000}"/>
    <cellStyle name="標準 8" xfId="14" xr:uid="{00000000-0005-0000-0000-00000F000000}"/>
    <cellStyle name="標準 9" xfId="15" xr:uid="{00000000-0005-0000-0000-000010000000}"/>
    <cellStyle name="未定義" xfId="16" xr:uid="{00000000-0005-0000-0000-000011000000}"/>
  </cellStyles>
  <dxfs count="7">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patternType="solid">
          <bgColor theme="0" tint="-0.24994659260841701"/>
        </patternFill>
      </fill>
    </dxf>
    <dxf>
      <fill>
        <patternFill>
          <bgColor theme="0" tint="-0.24994659260841701"/>
        </patternFill>
      </fill>
    </dxf>
    <dxf>
      <fill>
        <patternFill>
          <bgColor rgb="FFFF0000"/>
        </patternFill>
      </fill>
    </dxf>
  </dxfs>
  <tableStyles count="0" defaultTableStyle="TableStyleMedium9" defaultPivotStyle="PivotStyleLight16"/>
  <colors>
    <mruColors>
      <color rgb="FFFFFFCC"/>
      <color rgb="FF0000FF"/>
      <color rgb="FF66FFFF"/>
      <color rgb="FF66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25"/>
  <sheetViews>
    <sheetView showGridLines="0" showZeros="0" tabSelected="1" zoomScale="98" zoomScaleNormal="98" zoomScaleSheetLayoutView="124" workbookViewId="0">
      <selection activeCell="D3" sqref="D3"/>
    </sheetView>
  </sheetViews>
  <sheetFormatPr defaultRowHeight="13.2" x14ac:dyDescent="0.2"/>
  <cols>
    <col min="1" max="1" width="5.77734375" style="364" customWidth="1"/>
    <col min="2" max="2" width="4.44140625" style="19" customWidth="1"/>
    <col min="3" max="3" width="6.6640625" style="19" customWidth="1"/>
    <col min="4" max="4" width="6.6640625" style="20" customWidth="1"/>
    <col min="5" max="5" width="21" style="21" customWidth="1"/>
    <col min="6" max="6" width="7.77734375" style="21" customWidth="1"/>
    <col min="7" max="7" width="8.77734375" style="22" customWidth="1"/>
    <col min="8" max="8" width="8.77734375" style="23" customWidth="1"/>
    <col min="9" max="9" width="7.88671875" style="22" customWidth="1"/>
    <col min="10" max="10" width="9.21875" style="23" customWidth="1"/>
    <col min="11" max="14" width="7.33203125" style="23" customWidth="1"/>
    <col min="15" max="15" width="3.88671875" style="24" customWidth="1"/>
    <col min="16" max="17" width="3.88671875" style="19" customWidth="1"/>
    <col min="18" max="27" width="3.88671875" style="24" customWidth="1"/>
    <col min="28" max="32" width="3.88671875" style="19" customWidth="1"/>
    <col min="33" max="33" width="3.21875" style="19" customWidth="1"/>
    <col min="34" max="34" width="3.88671875" style="19" customWidth="1"/>
    <col min="35" max="35" width="5.88671875" style="24" customWidth="1"/>
    <col min="36" max="36" width="6" style="88" customWidth="1"/>
    <col min="37" max="37" width="6.44140625" style="19" customWidth="1"/>
    <col min="38" max="39" width="6.33203125" style="88" customWidth="1"/>
    <col min="40" max="40" width="7.33203125" style="25" customWidth="1"/>
  </cols>
  <sheetData>
    <row r="1" spans="1:43" ht="19.95" customHeight="1" x14ac:dyDescent="0.2">
      <c r="B1" s="386" t="s">
        <v>193</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row>
    <row r="2" spans="1:43" ht="19.95" customHeight="1" x14ac:dyDescent="0.15">
      <c r="B2" s="462" t="s">
        <v>192</v>
      </c>
      <c r="C2" s="462"/>
      <c r="D2" s="462"/>
      <c r="E2" s="462"/>
      <c r="F2" s="462"/>
      <c r="G2" s="462"/>
      <c r="H2" s="462"/>
      <c r="I2" s="462"/>
      <c r="J2" s="462"/>
      <c r="K2" s="462"/>
      <c r="L2" s="462"/>
      <c r="M2" s="462"/>
      <c r="N2" s="462"/>
      <c r="O2" s="462"/>
      <c r="P2" s="462"/>
      <c r="Q2" s="462"/>
      <c r="R2" s="462"/>
      <c r="S2" s="3"/>
      <c r="T2" s="3"/>
      <c r="U2" s="3"/>
      <c r="V2" s="3"/>
      <c r="W2" s="2"/>
      <c r="X2" s="2"/>
      <c r="Y2" s="2"/>
      <c r="Z2" s="2"/>
      <c r="AA2" s="2"/>
      <c r="AB2" s="3"/>
      <c r="AC2" s="3"/>
      <c r="AD2" s="3"/>
      <c r="AE2" s="3"/>
      <c r="AF2" s="3"/>
      <c r="AG2" s="3"/>
      <c r="AH2" s="1"/>
      <c r="AI2" s="1"/>
      <c r="AJ2" s="87"/>
      <c r="AK2" s="1"/>
      <c r="AL2" s="87"/>
      <c r="AM2" s="87"/>
      <c r="AN2" s="4"/>
    </row>
    <row r="3" spans="1:43" ht="19.95" customHeight="1" thickBot="1" x14ac:dyDescent="0.2">
      <c r="B3" s="5" t="s">
        <v>5</v>
      </c>
      <c r="C3" s="5"/>
      <c r="D3" s="6"/>
      <c r="E3" s="7"/>
      <c r="F3" s="7"/>
      <c r="G3" s="161"/>
      <c r="H3" s="161"/>
      <c r="I3" s="161"/>
      <c r="J3" s="161"/>
      <c r="K3" s="161"/>
      <c r="L3" s="161"/>
      <c r="M3" s="161"/>
      <c r="N3" s="161"/>
      <c r="O3" s="2"/>
      <c r="P3" s="2"/>
      <c r="Q3" s="3"/>
      <c r="R3" s="3"/>
      <c r="S3" s="3"/>
      <c r="T3" s="3"/>
      <c r="U3" s="3"/>
      <c r="V3" s="3"/>
      <c r="W3" s="3"/>
      <c r="X3" s="3"/>
      <c r="Y3" s="2"/>
      <c r="Z3" s="2"/>
      <c r="AA3" s="2"/>
      <c r="AB3" s="3"/>
      <c r="AC3" s="3"/>
      <c r="AD3" s="3"/>
      <c r="AE3" s="3"/>
      <c r="AF3" s="3"/>
      <c r="AG3" s="3"/>
      <c r="AH3" s="1"/>
      <c r="AI3" s="1"/>
      <c r="AJ3" s="87"/>
      <c r="AK3" s="1"/>
      <c r="AL3" s="87"/>
      <c r="AM3" s="87"/>
      <c r="AN3" s="4"/>
    </row>
    <row r="4" spans="1:43" s="8" customFormat="1" ht="18" customHeight="1" thickBot="1" x14ac:dyDescent="0.25">
      <c r="A4" s="365"/>
      <c r="B4" s="463" t="s">
        <v>6</v>
      </c>
      <c r="C4" s="434" t="s">
        <v>37</v>
      </c>
      <c r="D4" s="434" t="s">
        <v>7</v>
      </c>
      <c r="E4" s="465" t="s">
        <v>42</v>
      </c>
      <c r="F4" s="387" t="s">
        <v>145</v>
      </c>
      <c r="G4" s="439" t="s">
        <v>57</v>
      </c>
      <c r="H4" s="439"/>
      <c r="I4" s="439"/>
      <c r="J4" s="439"/>
      <c r="K4" s="438" t="s">
        <v>43</v>
      </c>
      <c r="L4" s="439"/>
      <c r="M4" s="439"/>
      <c r="N4" s="440"/>
      <c r="O4" s="467" t="s">
        <v>88</v>
      </c>
      <c r="P4" s="467"/>
      <c r="Q4" s="467"/>
      <c r="R4" s="467"/>
      <c r="S4" s="467"/>
      <c r="T4" s="467"/>
      <c r="U4" s="467"/>
      <c r="V4" s="467"/>
      <c r="W4" s="395" t="s">
        <v>106</v>
      </c>
      <c r="X4" s="396"/>
      <c r="Y4" s="396"/>
      <c r="Z4" s="396"/>
      <c r="AA4" s="396"/>
      <c r="AB4" s="396"/>
      <c r="AC4" s="396"/>
      <c r="AD4" s="396"/>
      <c r="AE4" s="396"/>
      <c r="AF4" s="396"/>
      <c r="AG4" s="396"/>
      <c r="AH4" s="396"/>
      <c r="AI4" s="396"/>
      <c r="AJ4" s="396"/>
      <c r="AK4" s="396"/>
      <c r="AL4" s="397"/>
      <c r="AM4" s="450" t="s">
        <v>109</v>
      </c>
      <c r="AN4" s="448" t="s">
        <v>2</v>
      </c>
    </row>
    <row r="5" spans="1:43" s="8" customFormat="1" ht="12.75" customHeight="1" x14ac:dyDescent="0.2">
      <c r="A5" s="365"/>
      <c r="B5" s="464"/>
      <c r="C5" s="435"/>
      <c r="D5" s="435"/>
      <c r="E5" s="466"/>
      <c r="F5" s="388"/>
      <c r="G5" s="441" t="s">
        <v>55</v>
      </c>
      <c r="H5" s="441"/>
      <c r="I5" s="444" t="s">
        <v>182</v>
      </c>
      <c r="J5" s="445"/>
      <c r="K5" s="446" t="s">
        <v>182</v>
      </c>
      <c r="L5" s="444"/>
      <c r="M5" s="444"/>
      <c r="N5" s="447"/>
      <c r="O5" s="430" t="s">
        <v>122</v>
      </c>
      <c r="P5" s="393"/>
      <c r="Q5" s="393"/>
      <c r="R5" s="431"/>
      <c r="S5" s="393" t="s">
        <v>123</v>
      </c>
      <c r="T5" s="393"/>
      <c r="U5" s="393"/>
      <c r="V5" s="393"/>
      <c r="W5" s="398" t="s">
        <v>129</v>
      </c>
      <c r="X5" s="414" t="s">
        <v>130</v>
      </c>
      <c r="Y5" s="415"/>
      <c r="Z5" s="415"/>
      <c r="AA5" s="415"/>
      <c r="AB5" s="415"/>
      <c r="AC5" s="415"/>
      <c r="AD5" s="415"/>
      <c r="AE5" s="416"/>
      <c r="AF5" s="402" t="s">
        <v>134</v>
      </c>
      <c r="AG5" s="403"/>
      <c r="AH5" s="403"/>
      <c r="AI5" s="450" t="s">
        <v>107</v>
      </c>
      <c r="AJ5" s="454" t="s">
        <v>135</v>
      </c>
      <c r="AK5" s="452" t="s">
        <v>110</v>
      </c>
      <c r="AL5" s="406" t="s">
        <v>136</v>
      </c>
      <c r="AM5" s="451"/>
      <c r="AN5" s="449"/>
    </row>
    <row r="6" spans="1:43" s="8" customFormat="1" ht="27.75" customHeight="1" x14ac:dyDescent="0.2">
      <c r="A6" s="365"/>
      <c r="B6" s="464"/>
      <c r="C6" s="435"/>
      <c r="D6" s="435"/>
      <c r="E6" s="466"/>
      <c r="F6" s="388"/>
      <c r="G6" s="468" t="s">
        <v>56</v>
      </c>
      <c r="H6" s="468"/>
      <c r="I6" s="469" t="s">
        <v>56</v>
      </c>
      <c r="J6" s="470"/>
      <c r="K6" s="474" t="s">
        <v>44</v>
      </c>
      <c r="L6" s="442"/>
      <c r="M6" s="442" t="s">
        <v>45</v>
      </c>
      <c r="N6" s="443"/>
      <c r="O6" s="432"/>
      <c r="P6" s="394"/>
      <c r="Q6" s="394"/>
      <c r="R6" s="433"/>
      <c r="S6" s="394"/>
      <c r="T6" s="394"/>
      <c r="U6" s="394"/>
      <c r="V6" s="394"/>
      <c r="W6" s="399"/>
      <c r="X6" s="417"/>
      <c r="Y6" s="418"/>
      <c r="Z6" s="418"/>
      <c r="AA6" s="418"/>
      <c r="AB6" s="418"/>
      <c r="AC6" s="418"/>
      <c r="AD6" s="418"/>
      <c r="AE6" s="419"/>
      <c r="AF6" s="404"/>
      <c r="AG6" s="405"/>
      <c r="AH6" s="405"/>
      <c r="AI6" s="451"/>
      <c r="AJ6" s="455"/>
      <c r="AK6" s="453"/>
      <c r="AL6" s="407"/>
      <c r="AM6" s="451"/>
      <c r="AN6" s="449"/>
    </row>
    <row r="7" spans="1:43" s="8" customFormat="1" ht="12.75" customHeight="1" x14ac:dyDescent="0.2">
      <c r="A7" s="365"/>
      <c r="B7" s="464"/>
      <c r="C7" s="435"/>
      <c r="D7" s="435"/>
      <c r="E7" s="466"/>
      <c r="F7" s="389" t="s">
        <v>146</v>
      </c>
      <c r="G7" s="214"/>
      <c r="H7" s="9"/>
      <c r="I7" s="10"/>
      <c r="J7" s="11"/>
      <c r="K7" s="133"/>
      <c r="L7" s="131"/>
      <c r="M7" s="131"/>
      <c r="N7" s="134"/>
      <c r="O7" s="430" t="s">
        <v>8</v>
      </c>
      <c r="P7" s="393"/>
      <c r="Q7" s="393"/>
      <c r="R7" s="431"/>
      <c r="S7" s="393" t="s">
        <v>87</v>
      </c>
      <c r="T7" s="393"/>
      <c r="U7" s="393"/>
      <c r="V7" s="393"/>
      <c r="W7" s="399"/>
      <c r="X7" s="410" t="s">
        <v>132</v>
      </c>
      <c r="Y7" s="411"/>
      <c r="Z7" s="411"/>
      <c r="AA7" s="411"/>
      <c r="AB7" s="402" t="s">
        <v>131</v>
      </c>
      <c r="AC7" s="403"/>
      <c r="AD7" s="403"/>
      <c r="AE7" s="456"/>
      <c r="AF7" s="458" t="s">
        <v>118</v>
      </c>
      <c r="AG7" s="458" t="s">
        <v>119</v>
      </c>
      <c r="AH7" s="460" t="s">
        <v>120</v>
      </c>
      <c r="AI7" s="451"/>
      <c r="AJ7" s="455"/>
      <c r="AK7" s="453"/>
      <c r="AL7" s="407"/>
      <c r="AM7" s="451"/>
      <c r="AN7" s="449"/>
    </row>
    <row r="8" spans="1:43" s="8" customFormat="1" ht="21.6" customHeight="1" x14ac:dyDescent="0.2">
      <c r="A8" s="365"/>
      <c r="B8" s="464"/>
      <c r="C8" s="435"/>
      <c r="D8" s="435"/>
      <c r="E8" s="466"/>
      <c r="F8" s="388"/>
      <c r="G8" s="471" t="s">
        <v>89</v>
      </c>
      <c r="H8" s="472" t="s">
        <v>90</v>
      </c>
      <c r="I8" s="428" t="s">
        <v>89</v>
      </c>
      <c r="J8" s="473" t="s">
        <v>90</v>
      </c>
      <c r="K8" s="426" t="s">
        <v>89</v>
      </c>
      <c r="L8" s="427" t="s">
        <v>90</v>
      </c>
      <c r="M8" s="428" t="s">
        <v>89</v>
      </c>
      <c r="N8" s="429" t="s">
        <v>90</v>
      </c>
      <c r="O8" s="432"/>
      <c r="P8" s="394"/>
      <c r="Q8" s="394"/>
      <c r="R8" s="433"/>
      <c r="S8" s="394"/>
      <c r="T8" s="394"/>
      <c r="U8" s="394"/>
      <c r="V8" s="394"/>
      <c r="W8" s="399"/>
      <c r="X8" s="412"/>
      <c r="Y8" s="413"/>
      <c r="Z8" s="413"/>
      <c r="AA8" s="413"/>
      <c r="AB8" s="404"/>
      <c r="AC8" s="405"/>
      <c r="AD8" s="405"/>
      <c r="AE8" s="457"/>
      <c r="AF8" s="459"/>
      <c r="AG8" s="459"/>
      <c r="AH8" s="461"/>
      <c r="AI8" s="451"/>
      <c r="AJ8" s="455"/>
      <c r="AK8" s="453"/>
      <c r="AL8" s="407"/>
      <c r="AM8" s="451"/>
      <c r="AN8" s="449"/>
    </row>
    <row r="9" spans="1:43" s="8" customFormat="1" ht="12.75" customHeight="1" x14ac:dyDescent="0.2">
      <c r="A9" s="366"/>
      <c r="B9" s="464"/>
      <c r="C9" s="435"/>
      <c r="D9" s="435"/>
      <c r="E9" s="466"/>
      <c r="F9" s="388"/>
      <c r="G9" s="471"/>
      <c r="H9" s="472"/>
      <c r="I9" s="428"/>
      <c r="J9" s="473"/>
      <c r="K9" s="426"/>
      <c r="L9" s="427"/>
      <c r="M9" s="428"/>
      <c r="N9" s="429"/>
      <c r="O9" s="436" t="s">
        <v>62</v>
      </c>
      <c r="P9" s="408" t="s">
        <v>65</v>
      </c>
      <c r="Q9" s="408" t="s">
        <v>125</v>
      </c>
      <c r="R9" s="424" t="s">
        <v>84</v>
      </c>
      <c r="S9" s="420" t="s">
        <v>115</v>
      </c>
      <c r="T9" s="400" t="s">
        <v>85</v>
      </c>
      <c r="U9" s="400" t="s">
        <v>86</v>
      </c>
      <c r="V9" s="391" t="s">
        <v>128</v>
      </c>
      <c r="W9" s="399"/>
      <c r="X9" s="408" t="s">
        <v>62</v>
      </c>
      <c r="Y9" s="408" t="s">
        <v>65</v>
      </c>
      <c r="Z9" s="408" t="s">
        <v>125</v>
      </c>
      <c r="AA9" s="408" t="s">
        <v>84</v>
      </c>
      <c r="AB9" s="391" t="s">
        <v>115</v>
      </c>
      <c r="AC9" s="400" t="s">
        <v>85</v>
      </c>
      <c r="AD9" s="400" t="s">
        <v>86</v>
      </c>
      <c r="AE9" s="400" t="s">
        <v>133</v>
      </c>
      <c r="AF9" s="459"/>
      <c r="AG9" s="459"/>
      <c r="AH9" s="461"/>
      <c r="AI9" s="451"/>
      <c r="AJ9" s="455"/>
      <c r="AK9" s="453"/>
      <c r="AL9" s="407"/>
      <c r="AM9" s="451"/>
      <c r="AN9" s="201"/>
    </row>
    <row r="10" spans="1:43" s="8" customFormat="1" ht="33.6" customHeight="1" x14ac:dyDescent="0.2">
      <c r="A10" s="366"/>
      <c r="B10" s="464"/>
      <c r="C10" s="435"/>
      <c r="D10" s="435"/>
      <c r="E10" s="466"/>
      <c r="F10" s="388"/>
      <c r="G10" s="471"/>
      <c r="H10" s="472"/>
      <c r="I10" s="428"/>
      <c r="J10" s="473"/>
      <c r="K10" s="426"/>
      <c r="L10" s="427"/>
      <c r="M10" s="428"/>
      <c r="N10" s="429"/>
      <c r="O10" s="437"/>
      <c r="P10" s="409"/>
      <c r="Q10" s="409"/>
      <c r="R10" s="425"/>
      <c r="S10" s="421"/>
      <c r="T10" s="401"/>
      <c r="U10" s="401"/>
      <c r="V10" s="392"/>
      <c r="W10" s="399"/>
      <c r="X10" s="409"/>
      <c r="Y10" s="409"/>
      <c r="Z10" s="409"/>
      <c r="AA10" s="409"/>
      <c r="AB10" s="392"/>
      <c r="AC10" s="401"/>
      <c r="AD10" s="401"/>
      <c r="AE10" s="401"/>
      <c r="AF10" s="459"/>
      <c r="AG10" s="459"/>
      <c r="AH10" s="461"/>
      <c r="AI10" s="451"/>
      <c r="AJ10" s="455"/>
      <c r="AK10" s="453"/>
      <c r="AL10" s="407"/>
      <c r="AM10" s="451"/>
      <c r="AN10" s="201"/>
    </row>
    <row r="11" spans="1:43" s="8" customFormat="1" ht="98.4" customHeight="1" x14ac:dyDescent="0.2">
      <c r="A11" s="367"/>
      <c r="B11" s="464"/>
      <c r="C11" s="435"/>
      <c r="D11" s="435"/>
      <c r="E11" s="466"/>
      <c r="F11" s="388"/>
      <c r="G11" s="471"/>
      <c r="H11" s="472"/>
      <c r="I11" s="428"/>
      <c r="J11" s="473"/>
      <c r="K11" s="426"/>
      <c r="L11" s="427"/>
      <c r="M11" s="428"/>
      <c r="N11" s="429"/>
      <c r="O11" s="437"/>
      <c r="P11" s="409"/>
      <c r="Q11" s="409"/>
      <c r="R11" s="425"/>
      <c r="S11" s="421"/>
      <c r="T11" s="401"/>
      <c r="U11" s="401"/>
      <c r="V11" s="392"/>
      <c r="W11" s="399"/>
      <c r="X11" s="409"/>
      <c r="Y11" s="409"/>
      <c r="Z11" s="409"/>
      <c r="AA11" s="409"/>
      <c r="AB11" s="392"/>
      <c r="AC11" s="401"/>
      <c r="AD11" s="401"/>
      <c r="AE11" s="401"/>
      <c r="AF11" s="459"/>
      <c r="AG11" s="459"/>
      <c r="AH11" s="461"/>
      <c r="AI11" s="451"/>
      <c r="AJ11" s="455"/>
      <c r="AK11" s="453"/>
      <c r="AL11" s="407"/>
      <c r="AM11" s="451"/>
      <c r="AN11" s="201"/>
    </row>
    <row r="12" spans="1:43" s="13" customFormat="1" ht="14.25" customHeight="1" x14ac:dyDescent="0.2">
      <c r="A12" s="366"/>
      <c r="B12" s="167"/>
      <c r="C12" s="169"/>
      <c r="D12" s="168"/>
      <c r="E12" s="76"/>
      <c r="F12" s="390"/>
      <c r="G12" s="170">
        <v>1</v>
      </c>
      <c r="H12" s="169">
        <v>2</v>
      </c>
      <c r="I12" s="169">
        <v>3</v>
      </c>
      <c r="J12" s="171">
        <v>4</v>
      </c>
      <c r="K12" s="197">
        <v>5</v>
      </c>
      <c r="L12" s="169">
        <v>6</v>
      </c>
      <c r="M12" s="169">
        <v>7</v>
      </c>
      <c r="N12" s="198">
        <v>8</v>
      </c>
      <c r="O12" s="197">
        <v>9</v>
      </c>
      <c r="P12" s="169">
        <v>10</v>
      </c>
      <c r="Q12" s="169">
        <v>11</v>
      </c>
      <c r="R12" s="198">
        <v>12</v>
      </c>
      <c r="S12" s="170">
        <v>13</v>
      </c>
      <c r="T12" s="169">
        <v>14</v>
      </c>
      <c r="U12" s="169">
        <v>15</v>
      </c>
      <c r="V12" s="171">
        <v>16</v>
      </c>
      <c r="W12" s="197">
        <v>17</v>
      </c>
      <c r="X12" s="169">
        <v>18</v>
      </c>
      <c r="Y12" s="169">
        <v>19</v>
      </c>
      <c r="Z12" s="169">
        <v>20</v>
      </c>
      <c r="AA12" s="169">
        <v>21</v>
      </c>
      <c r="AB12" s="169">
        <v>22</v>
      </c>
      <c r="AC12" s="169">
        <v>23</v>
      </c>
      <c r="AD12" s="169">
        <v>24</v>
      </c>
      <c r="AE12" s="169">
        <v>25</v>
      </c>
      <c r="AF12" s="169">
        <v>26</v>
      </c>
      <c r="AG12" s="169">
        <v>27</v>
      </c>
      <c r="AH12" s="171">
        <v>28</v>
      </c>
      <c r="AI12" s="76">
        <v>29</v>
      </c>
      <c r="AJ12" s="76">
        <v>30</v>
      </c>
      <c r="AK12" s="76">
        <v>31</v>
      </c>
      <c r="AL12" s="76">
        <v>32</v>
      </c>
      <c r="AM12" s="76">
        <v>33</v>
      </c>
      <c r="AN12" s="202">
        <v>34</v>
      </c>
    </row>
    <row r="13" spans="1:43" s="82" customFormat="1" ht="18.600000000000001" customHeight="1" x14ac:dyDescent="0.2">
      <c r="A13" s="368"/>
      <c r="B13" s="81">
        <f>SUBTOTAL(4,B14:B21)</f>
        <v>0</v>
      </c>
      <c r="C13" s="78"/>
      <c r="D13" s="79"/>
      <c r="E13" s="80"/>
      <c r="F13" s="212"/>
      <c r="G13" s="332"/>
      <c r="H13" s="332"/>
      <c r="I13" s="332"/>
      <c r="J13" s="332"/>
      <c r="K13" s="135"/>
      <c r="L13" s="132"/>
      <c r="M13" s="132"/>
      <c r="N13" s="136"/>
      <c r="O13" s="375"/>
      <c r="P13" s="78"/>
      <c r="Q13" s="78"/>
      <c r="R13" s="376"/>
      <c r="S13" s="77"/>
      <c r="T13" s="78"/>
      <c r="U13" s="78"/>
      <c r="V13" s="79"/>
      <c r="W13" s="193"/>
      <c r="X13" s="194"/>
      <c r="Y13" s="180"/>
      <c r="Z13" s="181"/>
      <c r="AA13" s="182"/>
      <c r="AB13" s="181"/>
      <c r="AC13" s="181"/>
      <c r="AD13" s="181"/>
      <c r="AE13" s="181"/>
      <c r="AF13" s="181"/>
      <c r="AG13" s="182"/>
      <c r="AH13" s="182"/>
      <c r="AI13" s="80"/>
      <c r="AJ13" s="172"/>
      <c r="AK13" s="80"/>
      <c r="AL13" s="172"/>
      <c r="AM13" s="172"/>
      <c r="AN13" s="203"/>
    </row>
    <row r="14" spans="1:43" ht="19.95" customHeight="1" x14ac:dyDescent="0.2">
      <c r="A14" s="366"/>
      <c r="B14" s="206">
        <f>IF((ROW()-13)&lt;=個別表!H11,ROW()-13,0)</f>
        <v>0</v>
      </c>
      <c r="C14" s="346">
        <f>VLOOKUP($B14,個別表!$D$11:$L$36,6,FALSE)</f>
        <v>0</v>
      </c>
      <c r="D14" s="346">
        <f>VLOOKUP($B14,個別表!$D$11:$L$36,7,FALSE)</f>
        <v>0</v>
      </c>
      <c r="E14" s="347">
        <f>VLOOKUP($B14,個別表!$D$11:$L$36,9,FALSE)</f>
        <v>0</v>
      </c>
      <c r="F14" s="213">
        <f>VLOOKUP($B14,個別表!$D$11:$M$36,10,FALSE)</f>
        <v>0</v>
      </c>
      <c r="G14" s="83">
        <f>SUMIF(個別表!$D$11:$D$36,$B14,個別表!$FS$11:$FS$36)</f>
        <v>0</v>
      </c>
      <c r="H14" s="85">
        <f>IF(SUMIF(個別表!$D$11:$D$36,$B14,個別表!$FT$11:$FT$36)&gt;10000000,"個別表手入力",SUMIF(個別表!$D$11:$D$36,$B14,個別表!$FT$11:$FT$36))</f>
        <v>0</v>
      </c>
      <c r="I14" s="85">
        <f>SUMIF(個別表!$D$11:$D$36,$B14,個別表!$FU$11:$FU$36)</f>
        <v>0</v>
      </c>
      <c r="J14" s="86">
        <f>SUMIF(個別表!$D$11:$D$36,$B14,個別表!$FV$11:$FV$36)</f>
        <v>0</v>
      </c>
      <c r="K14" s="137"/>
      <c r="L14" s="138"/>
      <c r="M14" s="382"/>
      <c r="N14" s="383"/>
      <c r="O14" s="342">
        <f>SUMIF(個別表!$D$11:$D$36,$B14,個別表!$EK$11:$EK$36)</f>
        <v>0</v>
      </c>
      <c r="P14" s="85">
        <f>SUMIF(個別表!$D$11:$D$36,$B14,個別表!$EL$11:$EL$36)</f>
        <v>0</v>
      </c>
      <c r="Q14" s="85">
        <f>SUMIF(個別表!$D$11:$D$36,$B14,個別表!$EM$11:$EM$36)</f>
        <v>0</v>
      </c>
      <c r="R14" s="377">
        <f>SUMIF(個別表!$D$11:$D$36,$B14,個別表!$EN$11:$EN$36)</f>
        <v>0</v>
      </c>
      <c r="S14" s="85">
        <f>SUMIF(個別表!$D$11:$D$36,$B14,個別表!$EO$11:$EO$36)</f>
        <v>0</v>
      </c>
      <c r="T14" s="85">
        <f>SUMIF(個別表!$D$11:$D$36,$B14,個別表!$EP$11:$EP$36)</f>
        <v>0</v>
      </c>
      <c r="U14" s="85">
        <f>SUMIF(個別表!$D$11:$D$36,$B14,個別表!$EQ$11:$EQ$36)</f>
        <v>0</v>
      </c>
      <c r="V14" s="179">
        <f>SUMIF(個別表!$D$11:$D$36,$B14,個別表!$ER$11:$ER$36)</f>
        <v>0</v>
      </c>
      <c r="W14" s="343">
        <f>SUMIF(個別表!$D$11:$D$36,$B14,個別表!$ET$11:$ET$36)</f>
        <v>0</v>
      </c>
      <c r="X14" s="83">
        <f>SUMIF(個別表!$D$11:$D$36,$B14,個別表!$EU$11:$EU$36)</f>
        <v>0</v>
      </c>
      <c r="Y14" s="196">
        <f>SUMIF(個別表!$D$11:$D$36,$B14,個別表!$EV$11:$EV$36)</f>
        <v>0</v>
      </c>
      <c r="Z14" s="196">
        <f>SUMIF(個別表!$D$11:$D$36,$B14,個別表!$EW$11:$EW$36)</f>
        <v>0</v>
      </c>
      <c r="AA14" s="196">
        <f>SUMIF(個別表!$D$11:$D$36,$B14,個別表!$EX$11:$EX$36)</f>
        <v>0</v>
      </c>
      <c r="AB14" s="196">
        <f>SUMIF(個別表!$D$11:$D$36,$B14,個別表!$FC$11:$FC$36)</f>
        <v>0</v>
      </c>
      <c r="AC14" s="196">
        <f>SUMIF(個別表!$D$11:$D$36,$B14,個別表!$FD$11:$FD$36)</f>
        <v>0</v>
      </c>
      <c r="AD14" s="196">
        <f>SUMIF(個別表!$D$11:$D$36,$B14,個別表!$FE$11:$FE$36)</f>
        <v>0</v>
      </c>
      <c r="AE14" s="196">
        <f>SUMIF(個別表!$D$11:$D$36,$B14,個別表!$FF$11:$FF$36)</f>
        <v>0</v>
      </c>
      <c r="AF14" s="196">
        <f>SUMIF(個別表!$D$11:$D$36,$B14,個別表!$FG$11:$FG$36)</f>
        <v>0</v>
      </c>
      <c r="AG14" s="196">
        <f>SUMIF(個別表!$D$11:$D$36,$B14,個別表!$FH$11:$FH$36)</f>
        <v>0</v>
      </c>
      <c r="AH14" s="369">
        <f>SUMIF(個別表!$D$11:$D$36,$B14,個別表!$FI$11:$FI$36)</f>
        <v>0</v>
      </c>
      <c r="AI14" s="199">
        <f>SUM(W14:AH14)</f>
        <v>0</v>
      </c>
      <c r="AJ14" s="173" t="str">
        <f>IF(AI14&gt;0,AI14/H14*10000000,"")</f>
        <v/>
      </c>
      <c r="AK14" s="333"/>
      <c r="AL14" s="173">
        <f t="shared" ref="AL14:AL15" si="0">IF(AO14=1,999,SUM(AJ14:AK14))</f>
        <v>0</v>
      </c>
      <c r="AM14" s="200">
        <f>VLOOKUP($B14,個別表!$D$11:$EI$36,136,FALSE)</f>
        <v>0</v>
      </c>
      <c r="AN14" s="204"/>
      <c r="AO14">
        <f>VLOOKUP($B14,個別表!$D$11:$FJ$36,146,FALSE)</f>
        <v>0</v>
      </c>
      <c r="AQ14" s="374"/>
    </row>
    <row r="15" spans="1:43" ht="19.95" customHeight="1" x14ac:dyDescent="0.2">
      <c r="A15" s="366"/>
      <c r="B15" s="206">
        <f>IF((ROW()-13)&lt;=個別表!H12,ROW()-13,0)</f>
        <v>0</v>
      </c>
      <c r="C15" s="346">
        <f>VLOOKUP($B15,個別表!$D$11:$L$36,6,FALSE)</f>
        <v>0</v>
      </c>
      <c r="D15" s="346">
        <f>VLOOKUP($B15,個別表!$D$11:$L$36,7,FALSE)</f>
        <v>0</v>
      </c>
      <c r="E15" s="347">
        <f>VLOOKUP($B15,個別表!$D$11:$L$36,9,FALSE)</f>
        <v>0</v>
      </c>
      <c r="F15" s="213">
        <f>VLOOKUP($B15,個別表!$D$11:$M$36,10,FALSE)</f>
        <v>0</v>
      </c>
      <c r="G15" s="83">
        <f>SUMIF(個別表!$D$11:$D$36,$B15,個別表!$FS$11:$FS$36)</f>
        <v>0</v>
      </c>
      <c r="H15" s="85">
        <f>IF(SUMIF(個別表!$D$11:$D$36,$B15,個別表!$FT$11:$FT$36)&gt;10000000,"個別表手入力",SUMIF(個別表!$D$11:$D$36,$B15,個別表!$FT$11:$FT$36))</f>
        <v>0</v>
      </c>
      <c r="I15" s="85">
        <f>SUMIF(個別表!$D$11:$D$36,$B15,個別表!$FU$11:$FU$36)</f>
        <v>0</v>
      </c>
      <c r="J15" s="86">
        <f>SUMIF(個別表!$D$11:$D$36,$B15,個別表!$FV$11:$FV$36)</f>
        <v>0</v>
      </c>
      <c r="K15" s="137"/>
      <c r="L15" s="138"/>
      <c r="M15" s="382"/>
      <c r="N15" s="383"/>
      <c r="O15" s="342">
        <f>SUMIF(個別表!$D$11:$D$36,$B15,個別表!$EK$11:$EK$36)</f>
        <v>0</v>
      </c>
      <c r="P15" s="85">
        <f>SUMIF(個別表!$D$11:$D$36,$B15,個別表!$EL$11:$EL$36)</f>
        <v>0</v>
      </c>
      <c r="Q15" s="85">
        <f>SUMIF(個別表!$D$11:$D$36,$B15,個別表!$EM$11:$EM$36)</f>
        <v>0</v>
      </c>
      <c r="R15" s="377">
        <f>SUMIF(個別表!$D$11:$D$36,$B15,個別表!$EN$11:$EN$36)</f>
        <v>0</v>
      </c>
      <c r="S15" s="85">
        <f>SUMIF(個別表!$D$11:$D$36,$B15,個別表!$EO$11:$EO$36)</f>
        <v>0</v>
      </c>
      <c r="T15" s="85">
        <f>SUMIF(個別表!$D$11:$D$36,$B15,個別表!$EP$11:$EP$36)</f>
        <v>0</v>
      </c>
      <c r="U15" s="85">
        <f>SUMIF(個別表!$D$11:$D$36,$B15,個別表!$EQ$11:$EQ$36)</f>
        <v>0</v>
      </c>
      <c r="V15" s="179">
        <f>SUMIF(個別表!$D$11:$D$36,$B15,個別表!$ER$11:$ER$36)</f>
        <v>0</v>
      </c>
      <c r="W15" s="343">
        <f>SUMIF(個別表!$D$11:$D$36,$B15,個別表!$ET$11:$ET$36)</f>
        <v>0</v>
      </c>
      <c r="X15" s="83">
        <f>SUMIF(個別表!$D$11:$D$36,$B15,個別表!$EU$11:$EU$36)</f>
        <v>0</v>
      </c>
      <c r="Y15" s="196">
        <f>SUMIF(個別表!$D$11:$D$36,$B15,個別表!$EV$11:$EV$36)</f>
        <v>0</v>
      </c>
      <c r="Z15" s="196">
        <f>SUMIF(個別表!$D$11:$D$36,$B15,個別表!$EW$11:$EW$36)</f>
        <v>0</v>
      </c>
      <c r="AA15" s="196">
        <f>SUMIF(個別表!$D$11:$D$36,$B15,個別表!$EX$11:$EX$36)</f>
        <v>0</v>
      </c>
      <c r="AB15" s="196">
        <f>SUMIF(個別表!$D$11:$D$36,$B15,個別表!$FC$11:$FC$36)</f>
        <v>0</v>
      </c>
      <c r="AC15" s="196">
        <f>SUMIF(個別表!$D$11:$D$36,$B15,個別表!$FD$11:$FD$36)</f>
        <v>0</v>
      </c>
      <c r="AD15" s="196">
        <f>SUMIF(個別表!$D$11:$D$36,$B15,個別表!$FE$11:$FE$36)</f>
        <v>0</v>
      </c>
      <c r="AE15" s="196">
        <f>SUMIF(個別表!$D$11:$D$36,$B15,個別表!$FF$11:$FF$36)</f>
        <v>0</v>
      </c>
      <c r="AF15" s="196">
        <f>SUMIF(個別表!$D$11:$D$36,$B15,個別表!$FG$11:$FG$36)</f>
        <v>0</v>
      </c>
      <c r="AG15" s="196">
        <f>SUMIF(個別表!$D$11:$D$36,$B15,個別表!$FH$11:$FH$36)</f>
        <v>0</v>
      </c>
      <c r="AH15" s="369">
        <f>SUMIF(個別表!$D$11:$D$36,$B15,個別表!$FI$11:$FI$36)</f>
        <v>0</v>
      </c>
      <c r="AI15" s="199">
        <f t="shared" ref="AI15:AI20" si="1">SUM(W15:AH15)</f>
        <v>0</v>
      </c>
      <c r="AJ15" s="173" t="str">
        <f t="shared" ref="AJ15:AJ20" si="2">IF(AI15&gt;0,AI15/H15*10000000,"")</f>
        <v/>
      </c>
      <c r="AK15" s="333"/>
      <c r="AL15" s="173">
        <f t="shared" si="0"/>
        <v>0</v>
      </c>
      <c r="AM15" s="200">
        <f>VLOOKUP($B15,個別表!$D$11:$EI$36,136,FALSE)</f>
        <v>0</v>
      </c>
      <c r="AN15" s="204" t="s">
        <v>38</v>
      </c>
      <c r="AO15">
        <f>VLOOKUP($B15,個別表!$D$11:$FJ$36,146,FALSE)</f>
        <v>0</v>
      </c>
      <c r="AQ15" s="374"/>
    </row>
    <row r="16" spans="1:43" ht="19.95" customHeight="1" x14ac:dyDescent="0.2">
      <c r="A16" s="366"/>
      <c r="B16" s="206">
        <f>IF((ROW()-13)&lt;=個別表!H13,ROW()-13,0)</f>
        <v>0</v>
      </c>
      <c r="C16" s="346">
        <f>VLOOKUP($B16,個別表!$D$11:$L$36,6,FALSE)</f>
        <v>0</v>
      </c>
      <c r="D16" s="346">
        <f>VLOOKUP($B16,個別表!$D$11:$L$36,7,FALSE)</f>
        <v>0</v>
      </c>
      <c r="E16" s="347">
        <f>VLOOKUP($B16,個別表!$D$11:$L$36,9,FALSE)</f>
        <v>0</v>
      </c>
      <c r="F16" s="213">
        <f>VLOOKUP($B16,個別表!$D$11:$M$36,10,FALSE)</f>
        <v>0</v>
      </c>
      <c r="G16" s="83">
        <f>SUMIF(個別表!$D$11:$D$36,$B16,個別表!$FS$11:$FS$36)</f>
        <v>0</v>
      </c>
      <c r="H16" s="85">
        <f>IF(SUMIF(個別表!$D$11:$D$36,$B16,個別表!$FT$11:$FT$36)&gt;10000000,"個別表手入力",SUMIF(個別表!$D$11:$D$36,$B16,個別表!$FT$11:$FT$36))</f>
        <v>0</v>
      </c>
      <c r="I16" s="85">
        <f>SUMIF(個別表!$D$11:$D$36,$B16,個別表!$FU$11:$FU$36)</f>
        <v>0</v>
      </c>
      <c r="J16" s="86">
        <f>SUMIF(個別表!$D$11:$D$36,$B16,個別表!$FV$11:$FV$36)</f>
        <v>0</v>
      </c>
      <c r="K16" s="137"/>
      <c r="L16" s="138"/>
      <c r="M16" s="382"/>
      <c r="N16" s="383"/>
      <c r="O16" s="342">
        <f>SUMIF(個別表!$D$11:$D$36,$B16,個別表!$EK$11:$EK$36)</f>
        <v>0</v>
      </c>
      <c r="P16" s="85">
        <f>SUMIF(個別表!$D$11:$D$36,$B16,個別表!$EL$11:$EL$36)</f>
        <v>0</v>
      </c>
      <c r="Q16" s="85">
        <f>SUMIF(個別表!$D$11:$D$36,$B16,個別表!$EM$11:$EM$36)</f>
        <v>0</v>
      </c>
      <c r="R16" s="377">
        <f>SUMIF(個別表!$D$11:$D$36,$B16,個別表!$EN$11:$EN$36)</f>
        <v>0</v>
      </c>
      <c r="S16" s="85">
        <f>SUMIF(個別表!$D$11:$D$36,$B16,個別表!$EO$11:$EO$36)</f>
        <v>0</v>
      </c>
      <c r="T16" s="85">
        <f>SUMIF(個別表!$D$11:$D$36,$B16,個別表!$EP$11:$EP$36)</f>
        <v>0</v>
      </c>
      <c r="U16" s="85">
        <f>SUMIF(個別表!$D$11:$D$36,$B16,個別表!$EQ$11:$EQ$36)</f>
        <v>0</v>
      </c>
      <c r="V16" s="179">
        <f>SUMIF(個別表!$D$11:$D$36,$B16,個別表!$ER$11:$ER$36)</f>
        <v>0</v>
      </c>
      <c r="W16" s="343">
        <f>SUMIF(個別表!$D$11:$D$36,$B16,個別表!$ET$11:$ET$36)</f>
        <v>0</v>
      </c>
      <c r="X16" s="83">
        <f>SUMIF(個別表!$D$11:$D$36,$B16,個別表!$EU$11:$EU$36)</f>
        <v>0</v>
      </c>
      <c r="Y16" s="196">
        <f>SUMIF(個別表!$D$11:$D$36,$B16,個別表!$EV$11:$EV$36)</f>
        <v>0</v>
      </c>
      <c r="Z16" s="196">
        <f>SUMIF(個別表!$D$11:$D$36,$B16,個別表!$EW$11:$EW$36)</f>
        <v>0</v>
      </c>
      <c r="AA16" s="196">
        <f>SUMIF(個別表!$D$11:$D$36,$B16,個別表!$EX$11:$EX$36)</f>
        <v>0</v>
      </c>
      <c r="AB16" s="196">
        <f>SUMIF(個別表!$D$11:$D$36,$B16,個別表!$FC$11:$FC$36)</f>
        <v>0</v>
      </c>
      <c r="AC16" s="196">
        <f>SUMIF(個別表!$D$11:$D$36,$B16,個別表!$FD$11:$FD$36)</f>
        <v>0</v>
      </c>
      <c r="AD16" s="196">
        <f>SUMIF(個別表!$D$11:$D$36,$B16,個別表!$FE$11:$FE$36)</f>
        <v>0</v>
      </c>
      <c r="AE16" s="196">
        <f>SUMIF(個別表!$D$11:$D$36,$B16,個別表!$FF$11:$FF$36)</f>
        <v>0</v>
      </c>
      <c r="AF16" s="196">
        <f>SUMIF(個別表!$D$11:$D$36,$B16,個別表!$FG$11:$FG$36)</f>
        <v>0</v>
      </c>
      <c r="AG16" s="196">
        <f>SUMIF(個別表!$D$11:$D$36,$B16,個別表!$FH$11:$FH$36)</f>
        <v>0</v>
      </c>
      <c r="AH16" s="369">
        <f>SUMIF(個別表!$D$11:$D$36,$B16,個別表!$FI$11:$FI$36)</f>
        <v>0</v>
      </c>
      <c r="AI16" s="199">
        <f t="shared" si="1"/>
        <v>0</v>
      </c>
      <c r="AJ16" s="173" t="str">
        <f t="shared" si="2"/>
        <v/>
      </c>
      <c r="AK16" s="333"/>
      <c r="AL16" s="173">
        <f>IF(AO16=1,999,SUM(AJ16:AK16))</f>
        <v>0</v>
      </c>
      <c r="AM16" s="200">
        <f>VLOOKUP($B16,個別表!$D$11:$EI$36,136,FALSE)</f>
        <v>0</v>
      </c>
      <c r="AN16" s="204" t="s">
        <v>38</v>
      </c>
      <c r="AO16">
        <f>VLOOKUP($B16,個別表!$D$11:$FJ$36,146,FALSE)</f>
        <v>0</v>
      </c>
      <c r="AQ16" s="374"/>
    </row>
    <row r="17" spans="1:43" ht="19.95" customHeight="1" x14ac:dyDescent="0.2">
      <c r="A17" s="366"/>
      <c r="B17" s="206">
        <f>IF((ROW()-13)&lt;=個別表!H14,ROW()-13,0)</f>
        <v>0</v>
      </c>
      <c r="C17" s="346">
        <f>VLOOKUP($B17,個別表!$D$11:$L$36,6,FALSE)</f>
        <v>0</v>
      </c>
      <c r="D17" s="346">
        <f>VLOOKUP($B17,個別表!$D$11:$L$36,7,FALSE)</f>
        <v>0</v>
      </c>
      <c r="E17" s="347">
        <f>VLOOKUP($B17,個別表!$D$11:$L$36,9,FALSE)</f>
        <v>0</v>
      </c>
      <c r="F17" s="213">
        <f>VLOOKUP($B17,個別表!$D$11:$M$36,10,FALSE)</f>
        <v>0</v>
      </c>
      <c r="G17" s="83">
        <f>SUMIF(個別表!$D$11:$D$36,$B17,個別表!$FS$11:$FS$36)</f>
        <v>0</v>
      </c>
      <c r="H17" s="85">
        <f>IF(SUMIF(個別表!$D$11:$D$36,$B17,個別表!$FT$11:$FT$36)&gt;10000000,"個別表手入力",SUMIF(個別表!$D$11:$D$36,$B17,個別表!$FT$11:$FT$36))</f>
        <v>0</v>
      </c>
      <c r="I17" s="85">
        <f>SUMIF(個別表!$D$11:$D$36,$B17,個別表!$FU$11:$FU$36)</f>
        <v>0</v>
      </c>
      <c r="J17" s="86">
        <f>SUMIF(個別表!$D$11:$D$36,$B17,個別表!$FV$11:$FV$36)</f>
        <v>0</v>
      </c>
      <c r="K17" s="137"/>
      <c r="L17" s="138"/>
      <c r="M17" s="382"/>
      <c r="N17" s="383"/>
      <c r="O17" s="342">
        <f>SUMIF(個別表!$D$11:$D$36,$B17,個別表!$EK$11:$EK$36)</f>
        <v>0</v>
      </c>
      <c r="P17" s="85">
        <f>SUMIF(個別表!$D$11:$D$36,$B17,個別表!$EL$11:$EL$36)</f>
        <v>0</v>
      </c>
      <c r="Q17" s="85">
        <f>SUMIF(個別表!$D$11:$D$36,$B17,個別表!$EM$11:$EM$36)</f>
        <v>0</v>
      </c>
      <c r="R17" s="377">
        <f>SUMIF(個別表!$D$11:$D$36,$B17,個別表!$EN$11:$EN$36)</f>
        <v>0</v>
      </c>
      <c r="S17" s="85">
        <f>SUMIF(個別表!$D$11:$D$36,$B17,個別表!$EO$11:$EO$36)</f>
        <v>0</v>
      </c>
      <c r="T17" s="85">
        <f>SUMIF(個別表!$D$11:$D$36,$B17,個別表!$EP$11:$EP$36)</f>
        <v>0</v>
      </c>
      <c r="U17" s="85">
        <f>SUMIF(個別表!$D$11:$D$36,$B17,個別表!$EQ$11:$EQ$36)</f>
        <v>0</v>
      </c>
      <c r="V17" s="179">
        <f>SUMIF(個別表!$D$11:$D$36,$B17,個別表!$ER$11:$ER$36)</f>
        <v>0</v>
      </c>
      <c r="W17" s="343">
        <f>SUMIF(個別表!$D$11:$D$36,$B17,個別表!$ET$11:$ET$36)</f>
        <v>0</v>
      </c>
      <c r="X17" s="83">
        <f>SUMIF(個別表!$D$11:$D$36,$B17,個別表!$EU$11:$EU$36)</f>
        <v>0</v>
      </c>
      <c r="Y17" s="196">
        <f>SUMIF(個別表!$D$11:$D$36,$B17,個別表!$EV$11:$EV$36)</f>
        <v>0</v>
      </c>
      <c r="Z17" s="196">
        <f>SUMIF(個別表!$D$11:$D$36,$B17,個別表!$EW$11:$EW$36)</f>
        <v>0</v>
      </c>
      <c r="AA17" s="196">
        <f>SUMIF(個別表!$D$11:$D$36,$B17,個別表!$EX$11:$EX$36)</f>
        <v>0</v>
      </c>
      <c r="AB17" s="196">
        <f>SUMIF(個別表!$D$11:$D$36,$B17,個別表!$FC$11:$FC$36)</f>
        <v>0</v>
      </c>
      <c r="AC17" s="196">
        <f>SUMIF(個別表!$D$11:$D$36,$B17,個別表!$FD$11:$FD$36)</f>
        <v>0</v>
      </c>
      <c r="AD17" s="196">
        <f>SUMIF(個別表!$D$11:$D$36,$B17,個別表!$FE$11:$FE$36)</f>
        <v>0</v>
      </c>
      <c r="AE17" s="196">
        <f>SUMIF(個別表!$D$11:$D$36,$B17,個別表!$FF$11:$FF$36)</f>
        <v>0</v>
      </c>
      <c r="AF17" s="196">
        <f>SUMIF(個別表!$D$11:$D$36,$B17,個別表!$FG$11:$FG$36)</f>
        <v>0</v>
      </c>
      <c r="AG17" s="196">
        <f>SUMIF(個別表!$D$11:$D$36,$B17,個別表!$FH$11:$FH$36)</f>
        <v>0</v>
      </c>
      <c r="AH17" s="369">
        <f>SUMIF(個別表!$D$11:$D$36,$B17,個別表!$FI$11:$FI$36)</f>
        <v>0</v>
      </c>
      <c r="AI17" s="199">
        <f t="shared" si="1"/>
        <v>0</v>
      </c>
      <c r="AJ17" s="173" t="str">
        <f t="shared" si="2"/>
        <v/>
      </c>
      <c r="AK17" s="333"/>
      <c r="AL17" s="173">
        <f t="shared" ref="AL17:AL20" si="3">IF(AO17=1,999,SUM(AJ17:AK17))</f>
        <v>0</v>
      </c>
      <c r="AM17" s="200">
        <f>VLOOKUP($B17,個別表!$D$11:$EI$36,136,FALSE)</f>
        <v>0</v>
      </c>
      <c r="AN17" s="204" t="s">
        <v>38</v>
      </c>
      <c r="AO17">
        <f>VLOOKUP($B17,個別表!$D$11:$FJ$36,146,FALSE)</f>
        <v>0</v>
      </c>
      <c r="AQ17" s="374"/>
    </row>
    <row r="18" spans="1:43" ht="19.95" customHeight="1" x14ac:dyDescent="0.2">
      <c r="A18" s="366"/>
      <c r="B18" s="206">
        <f>IF((ROW()-13)&lt;=個別表!H15,ROW()-13,0)</f>
        <v>0</v>
      </c>
      <c r="C18" s="346">
        <f>VLOOKUP($B18,個別表!$D$11:$L$36,6,FALSE)</f>
        <v>0</v>
      </c>
      <c r="D18" s="346">
        <f>VLOOKUP($B18,個別表!$D$11:$L$36,7,FALSE)</f>
        <v>0</v>
      </c>
      <c r="E18" s="347">
        <f>VLOOKUP($B18,個別表!$D$11:$L$36,9,FALSE)</f>
        <v>0</v>
      </c>
      <c r="F18" s="213">
        <f>VLOOKUP($B18,個別表!$D$11:$M$36,10,FALSE)</f>
        <v>0</v>
      </c>
      <c r="G18" s="83">
        <f>SUMIF(個別表!$D$11:$D$36,$B18,個別表!$FS$11:$FS$36)</f>
        <v>0</v>
      </c>
      <c r="H18" s="85">
        <f>IF(SUMIF(個別表!$D$11:$D$36,$B18,個別表!$FT$11:$FT$36)&gt;10000000,"個別表手入力",SUMIF(個別表!$D$11:$D$36,$B18,個別表!$FT$11:$FT$36))</f>
        <v>0</v>
      </c>
      <c r="I18" s="85">
        <f>SUMIF(個別表!$D$11:$D$36,$B18,個別表!$FU$11:$FU$36)</f>
        <v>0</v>
      </c>
      <c r="J18" s="86">
        <f>SUMIF(個別表!$D$11:$D$36,$B18,個別表!$FV$11:$FV$36)</f>
        <v>0</v>
      </c>
      <c r="K18" s="137"/>
      <c r="L18" s="138"/>
      <c r="M18" s="382"/>
      <c r="N18" s="383"/>
      <c r="O18" s="342">
        <f>SUMIF(個別表!$D$11:$D$36,$B18,個別表!$EK$11:$EK$36)</f>
        <v>0</v>
      </c>
      <c r="P18" s="85">
        <f>SUMIF(個別表!$D$11:$D$36,$B18,個別表!$EL$11:$EL$36)</f>
        <v>0</v>
      </c>
      <c r="Q18" s="85">
        <f>SUMIF(個別表!$D$11:$D$36,$B18,個別表!$EM$11:$EM$36)</f>
        <v>0</v>
      </c>
      <c r="R18" s="377">
        <f>SUMIF(個別表!$D$11:$D$36,$B18,個別表!$EN$11:$EN$36)</f>
        <v>0</v>
      </c>
      <c r="S18" s="85">
        <f>SUMIF(個別表!$D$11:$D$36,$B18,個別表!$EO$11:$EO$36)</f>
        <v>0</v>
      </c>
      <c r="T18" s="85">
        <f>SUMIF(個別表!$D$11:$D$36,$B18,個別表!$EP$11:$EP$36)</f>
        <v>0</v>
      </c>
      <c r="U18" s="85">
        <f>SUMIF(個別表!$D$11:$D$36,$B18,個別表!$EQ$11:$EQ$36)</f>
        <v>0</v>
      </c>
      <c r="V18" s="179">
        <f>SUMIF(個別表!$D$11:$D$36,$B18,個別表!$ER$11:$ER$36)</f>
        <v>0</v>
      </c>
      <c r="W18" s="343">
        <f>SUMIF(個別表!$D$11:$D$36,$B18,個別表!$ET$11:$ET$36)</f>
        <v>0</v>
      </c>
      <c r="X18" s="83">
        <f>SUMIF(個別表!$D$11:$D$36,$B18,個別表!$EU$11:$EU$36)</f>
        <v>0</v>
      </c>
      <c r="Y18" s="196">
        <f>SUMIF(個別表!$D$11:$D$36,$B18,個別表!$EV$11:$EV$36)</f>
        <v>0</v>
      </c>
      <c r="Z18" s="196">
        <f>SUMIF(個別表!$D$11:$D$36,$B18,個別表!$EW$11:$EW$36)</f>
        <v>0</v>
      </c>
      <c r="AA18" s="196">
        <f>SUMIF(個別表!$D$11:$D$36,$B18,個別表!$EX$11:$EX$36)</f>
        <v>0</v>
      </c>
      <c r="AB18" s="196">
        <f>SUMIF(個別表!$D$11:$D$36,$B18,個別表!$FC$11:$FC$36)</f>
        <v>0</v>
      </c>
      <c r="AC18" s="196">
        <f>SUMIF(個別表!$D$11:$D$36,$B18,個別表!$FD$11:$FD$36)</f>
        <v>0</v>
      </c>
      <c r="AD18" s="196">
        <f>SUMIF(個別表!$D$11:$D$36,$B18,個別表!$FE$11:$FE$36)</f>
        <v>0</v>
      </c>
      <c r="AE18" s="196">
        <f>SUMIF(個別表!$D$11:$D$36,$B18,個別表!$FF$11:$FF$36)</f>
        <v>0</v>
      </c>
      <c r="AF18" s="196">
        <f>SUMIF(個別表!$D$11:$D$36,$B18,個別表!$FG$11:$FG$36)</f>
        <v>0</v>
      </c>
      <c r="AG18" s="196">
        <f>SUMIF(個別表!$D$11:$D$36,$B18,個別表!$FH$11:$FH$36)</f>
        <v>0</v>
      </c>
      <c r="AH18" s="369">
        <f>SUMIF(個別表!$D$11:$D$36,$B18,個別表!$FI$11:$FI$36)</f>
        <v>0</v>
      </c>
      <c r="AI18" s="199">
        <f t="shared" si="1"/>
        <v>0</v>
      </c>
      <c r="AJ18" s="173" t="str">
        <f t="shared" si="2"/>
        <v/>
      </c>
      <c r="AK18" s="333"/>
      <c r="AL18" s="173">
        <f t="shared" si="3"/>
        <v>0</v>
      </c>
      <c r="AM18" s="200">
        <f>VLOOKUP($B18,個別表!$D$11:$EI$36,136,FALSE)</f>
        <v>0</v>
      </c>
      <c r="AN18" s="204" t="s">
        <v>38</v>
      </c>
      <c r="AO18">
        <f>VLOOKUP($B18,個別表!$D$11:$FJ$36,146,FALSE)</f>
        <v>0</v>
      </c>
      <c r="AQ18" s="374"/>
    </row>
    <row r="19" spans="1:43" ht="19.95" customHeight="1" x14ac:dyDescent="0.2">
      <c r="A19" s="366"/>
      <c r="B19" s="206">
        <f>IF((ROW()-13)&lt;=個別表!H16,ROW()-13,0)</f>
        <v>0</v>
      </c>
      <c r="C19" s="346">
        <f>VLOOKUP($B19,個別表!$D$11:$L$36,6,FALSE)</f>
        <v>0</v>
      </c>
      <c r="D19" s="346">
        <f>VLOOKUP($B19,個別表!$D$11:$L$36,7,FALSE)</f>
        <v>0</v>
      </c>
      <c r="E19" s="347">
        <f>VLOOKUP($B19,個別表!$D$11:$L$36,9,FALSE)</f>
        <v>0</v>
      </c>
      <c r="F19" s="213">
        <f>VLOOKUP($B19,個別表!$D$11:$M$36,10,FALSE)</f>
        <v>0</v>
      </c>
      <c r="G19" s="83">
        <f>SUMIF(個別表!$D$11:$D$36,$B19,個別表!$FS$11:$FS$36)</f>
        <v>0</v>
      </c>
      <c r="H19" s="85">
        <f>IF(SUMIF(個別表!$D$11:$D$36,$B19,個別表!$FT$11:$FT$36)&gt;10000000,"個別表手入力",SUMIF(個別表!$D$11:$D$36,$B19,個別表!$FT$11:$FT$36))</f>
        <v>0</v>
      </c>
      <c r="I19" s="85">
        <f>SUMIF(個別表!$D$11:$D$36,$B19,個別表!$FU$11:$FU$36)</f>
        <v>0</v>
      </c>
      <c r="J19" s="86">
        <f>SUMIF(個別表!$D$11:$D$36,$B19,個別表!$FV$11:$FV$36)</f>
        <v>0</v>
      </c>
      <c r="K19" s="137"/>
      <c r="L19" s="138"/>
      <c r="M19" s="382"/>
      <c r="N19" s="383"/>
      <c r="O19" s="342">
        <f>SUMIF(個別表!$D$11:$D$36,$B19,個別表!$EK$11:$EK$36)</f>
        <v>0</v>
      </c>
      <c r="P19" s="85">
        <f>SUMIF(個別表!$D$11:$D$36,$B19,個別表!$EL$11:$EL$36)</f>
        <v>0</v>
      </c>
      <c r="Q19" s="85">
        <f>SUMIF(個別表!$D$11:$D$36,$B19,個別表!$EM$11:$EM$36)</f>
        <v>0</v>
      </c>
      <c r="R19" s="377">
        <f>SUMIF(個別表!$D$11:$D$36,$B19,個別表!$EN$11:$EN$36)</f>
        <v>0</v>
      </c>
      <c r="S19" s="85">
        <f>SUMIF(個別表!$D$11:$D$36,$B19,個別表!$EO$11:$EO$36)</f>
        <v>0</v>
      </c>
      <c r="T19" s="85">
        <f>SUMIF(個別表!$D$11:$D$36,$B19,個別表!$EP$11:$EP$36)</f>
        <v>0</v>
      </c>
      <c r="U19" s="85">
        <f>SUMIF(個別表!$D$11:$D$36,$B19,個別表!$EQ$11:$EQ$36)</f>
        <v>0</v>
      </c>
      <c r="V19" s="179">
        <f>SUMIF(個別表!$D$11:$D$36,$B19,個別表!$ER$11:$ER$36)</f>
        <v>0</v>
      </c>
      <c r="W19" s="343">
        <f>SUMIF(個別表!$D$11:$D$36,$B19,個別表!$ET$11:$ET$36)</f>
        <v>0</v>
      </c>
      <c r="X19" s="83">
        <f>SUMIF(個別表!$D$11:$D$36,$B19,個別表!$EU$11:$EU$36)</f>
        <v>0</v>
      </c>
      <c r="Y19" s="196">
        <f>SUMIF(個別表!$D$11:$D$36,$B19,個別表!$EV$11:$EV$36)</f>
        <v>0</v>
      </c>
      <c r="Z19" s="196">
        <f>SUMIF(個別表!$D$11:$D$36,$B19,個別表!$EW$11:$EW$36)</f>
        <v>0</v>
      </c>
      <c r="AA19" s="196">
        <f>SUMIF(個別表!$D$11:$D$36,$B19,個別表!$EX$11:$EX$36)</f>
        <v>0</v>
      </c>
      <c r="AB19" s="196">
        <f>SUMIF(個別表!$D$11:$D$36,$B19,個別表!$FC$11:$FC$36)</f>
        <v>0</v>
      </c>
      <c r="AC19" s="196">
        <f>SUMIF(個別表!$D$11:$D$36,$B19,個別表!$FD$11:$FD$36)</f>
        <v>0</v>
      </c>
      <c r="AD19" s="196">
        <f>SUMIF(個別表!$D$11:$D$36,$B19,個別表!$FE$11:$FE$36)</f>
        <v>0</v>
      </c>
      <c r="AE19" s="196">
        <f>SUMIF(個別表!$D$11:$D$36,$B19,個別表!$FF$11:$FF$36)</f>
        <v>0</v>
      </c>
      <c r="AF19" s="196">
        <f>SUMIF(個別表!$D$11:$D$36,$B19,個別表!$FG$11:$FG$36)</f>
        <v>0</v>
      </c>
      <c r="AG19" s="196">
        <f>SUMIF(個別表!$D$11:$D$36,$B19,個別表!$FH$11:$FH$36)</f>
        <v>0</v>
      </c>
      <c r="AH19" s="369">
        <f>SUMIF(個別表!$D$11:$D$36,$B19,個別表!$FI$11:$FI$36)</f>
        <v>0</v>
      </c>
      <c r="AI19" s="199">
        <f t="shared" si="1"/>
        <v>0</v>
      </c>
      <c r="AJ19" s="173" t="str">
        <f t="shared" si="2"/>
        <v/>
      </c>
      <c r="AK19" s="333"/>
      <c r="AL19" s="173">
        <f t="shared" si="3"/>
        <v>0</v>
      </c>
      <c r="AM19" s="200">
        <f>VLOOKUP($B19,個別表!$D$11:$EI$36,136,FALSE)</f>
        <v>0</v>
      </c>
      <c r="AN19" s="204" t="s">
        <v>38</v>
      </c>
      <c r="AO19">
        <f>VLOOKUP($B19,個別表!$D$11:$FJ$36,146,FALSE)</f>
        <v>0</v>
      </c>
      <c r="AQ19" s="374"/>
    </row>
    <row r="20" spans="1:43" ht="19.95" customHeight="1" x14ac:dyDescent="0.2">
      <c r="A20" s="366"/>
      <c r="B20" s="206">
        <f>IF((ROW()-13)&lt;=個別表!H17,ROW()-13,0)</f>
        <v>0</v>
      </c>
      <c r="C20" s="346">
        <f>VLOOKUP($B20,個別表!$D$11:$L$36,6,FALSE)</f>
        <v>0</v>
      </c>
      <c r="D20" s="346">
        <f>VLOOKUP($B20,個別表!$D$11:$L$36,7,FALSE)</f>
        <v>0</v>
      </c>
      <c r="E20" s="347">
        <f>VLOOKUP($B20,個別表!$D$11:$L$36,9,FALSE)</f>
        <v>0</v>
      </c>
      <c r="F20" s="213">
        <f>VLOOKUP($B20,個別表!$D$11:$M$36,10,FALSE)</f>
        <v>0</v>
      </c>
      <c r="G20" s="83">
        <f>SUMIF(個別表!$D$11:$D$36,$B20,個別表!$FS$11:$FS$36)</f>
        <v>0</v>
      </c>
      <c r="H20" s="85">
        <f>IF(SUMIF(個別表!$D$11:$D$36,$B20,個別表!$FT$11:$FT$36)&gt;10000000,"個別表手入力",SUMIF(個別表!$D$11:$D$36,$B20,個別表!$FT$11:$FT$36))</f>
        <v>0</v>
      </c>
      <c r="I20" s="85">
        <f>SUMIF(個別表!$D$11:$D$36,$B20,個別表!$FU$11:$FU$36)</f>
        <v>0</v>
      </c>
      <c r="J20" s="86">
        <f>SUMIF(個別表!$D$11:$D$36,$B20,個別表!$FV$11:$FV$36)</f>
        <v>0</v>
      </c>
      <c r="K20" s="137"/>
      <c r="L20" s="138"/>
      <c r="M20" s="382"/>
      <c r="N20" s="383"/>
      <c r="O20" s="342">
        <f>SUMIF(個別表!$D$11:$D$36,$B20,個別表!$EK$11:$EK$36)</f>
        <v>0</v>
      </c>
      <c r="P20" s="85">
        <f>SUMIF(個別表!$D$11:$D$36,$B20,個別表!$EL$11:$EL$36)</f>
        <v>0</v>
      </c>
      <c r="Q20" s="85">
        <f>SUMIF(個別表!$D$11:$D$36,$B20,個別表!$EM$11:$EM$36)</f>
        <v>0</v>
      </c>
      <c r="R20" s="377">
        <f>SUMIF(個別表!$D$11:$D$36,$B20,個別表!$EN$11:$EN$36)</f>
        <v>0</v>
      </c>
      <c r="S20" s="85">
        <f>SUMIF(個別表!$D$11:$D$36,$B20,個別表!$EO$11:$EO$36)</f>
        <v>0</v>
      </c>
      <c r="T20" s="85">
        <f>SUMIF(個別表!$D$11:$D$36,$B20,個別表!$EP$11:$EP$36)</f>
        <v>0</v>
      </c>
      <c r="U20" s="85">
        <f>SUMIF(個別表!$D$11:$D$36,$B20,個別表!$EQ$11:$EQ$36)</f>
        <v>0</v>
      </c>
      <c r="V20" s="179">
        <f>SUMIF(個別表!$D$11:$D$36,$B20,個別表!$ER$11:$ER$36)</f>
        <v>0</v>
      </c>
      <c r="W20" s="343">
        <f>SUMIF(個別表!$D$11:$D$36,$B20,個別表!$ET$11:$ET$36)</f>
        <v>0</v>
      </c>
      <c r="X20" s="83">
        <f>SUMIF(個別表!$D$11:$D$36,$B20,個別表!$EU$11:$EU$36)</f>
        <v>0</v>
      </c>
      <c r="Y20" s="196">
        <f>SUMIF(個別表!$D$11:$D$36,$B20,個別表!$EV$11:$EV$36)</f>
        <v>0</v>
      </c>
      <c r="Z20" s="196">
        <f>SUMIF(個別表!$D$11:$D$36,$B20,個別表!$EW$11:$EW$36)</f>
        <v>0</v>
      </c>
      <c r="AA20" s="196">
        <f>SUMIF(個別表!$D$11:$D$36,$B20,個別表!$EX$11:$EX$36)</f>
        <v>0</v>
      </c>
      <c r="AB20" s="196">
        <f>SUMIF(個別表!$D$11:$D$36,$B20,個別表!$FC$11:$FC$36)</f>
        <v>0</v>
      </c>
      <c r="AC20" s="196">
        <f>SUMIF(個別表!$D$11:$D$36,$B20,個別表!$FD$11:$FD$36)</f>
        <v>0</v>
      </c>
      <c r="AD20" s="196">
        <f>SUMIF(個別表!$D$11:$D$36,$B20,個別表!$FE$11:$FE$36)</f>
        <v>0</v>
      </c>
      <c r="AE20" s="196">
        <f>SUMIF(個別表!$D$11:$D$36,$B20,個別表!$FF$11:$FF$36)</f>
        <v>0</v>
      </c>
      <c r="AF20" s="196">
        <f>SUMIF(個別表!$D$11:$D$36,$B20,個別表!$FG$11:$FG$36)</f>
        <v>0</v>
      </c>
      <c r="AG20" s="196">
        <f>SUMIF(個別表!$D$11:$D$36,$B20,個別表!$FH$11:$FH$36)</f>
        <v>0</v>
      </c>
      <c r="AH20" s="369">
        <f>SUMIF(個別表!$D$11:$D$36,$B20,個別表!$FI$11:$FI$36)</f>
        <v>0</v>
      </c>
      <c r="AI20" s="199">
        <f t="shared" si="1"/>
        <v>0</v>
      </c>
      <c r="AJ20" s="173" t="str">
        <f t="shared" si="2"/>
        <v/>
      </c>
      <c r="AK20" s="333"/>
      <c r="AL20" s="173">
        <f t="shared" si="3"/>
        <v>0</v>
      </c>
      <c r="AM20" s="200">
        <f>VLOOKUP($B20,個別表!$D$11:$EI$36,136,FALSE)</f>
        <v>0</v>
      </c>
      <c r="AN20" s="204" t="s">
        <v>38</v>
      </c>
      <c r="AO20">
        <f>VLOOKUP($B20,個別表!$D$11:$FJ$36,146,FALSE)</f>
        <v>0</v>
      </c>
      <c r="AQ20" s="374"/>
    </row>
    <row r="21" spans="1:43" ht="19.95" customHeight="1" thickBot="1" x14ac:dyDescent="0.25">
      <c r="A21" s="364">
        <f>IFERROR(VLOOKUP($B21,個別表!$C$11:$FJ$36,個別表!$D$1-2,FALSE),0)</f>
        <v>0</v>
      </c>
      <c r="B21" s="348"/>
      <c r="C21" s="349"/>
      <c r="D21" s="349"/>
      <c r="E21" s="350"/>
      <c r="F21" s="351"/>
      <c r="G21" s="352"/>
      <c r="H21" s="353"/>
      <c r="I21" s="353"/>
      <c r="J21" s="354"/>
      <c r="K21" s="355"/>
      <c r="L21" s="356"/>
      <c r="M21" s="384"/>
      <c r="N21" s="385"/>
      <c r="O21" s="357"/>
      <c r="P21" s="358"/>
      <c r="Q21" s="358"/>
      <c r="R21" s="378"/>
      <c r="S21" s="358"/>
      <c r="T21" s="358"/>
      <c r="U21" s="358"/>
      <c r="V21" s="359"/>
      <c r="W21" s="370"/>
      <c r="X21" s="371"/>
      <c r="Y21" s="372"/>
      <c r="Z21" s="372"/>
      <c r="AA21" s="372"/>
      <c r="AB21" s="372"/>
      <c r="AC21" s="372"/>
      <c r="AD21" s="372"/>
      <c r="AE21" s="372"/>
      <c r="AF21" s="372"/>
      <c r="AG21" s="372"/>
      <c r="AH21" s="373"/>
      <c r="AI21" s="360"/>
      <c r="AJ21" s="361"/>
      <c r="AK21" s="362"/>
      <c r="AL21" s="173"/>
      <c r="AM21" s="200"/>
      <c r="AN21" s="363"/>
    </row>
    <row r="22" spans="1:43" ht="19.95" customHeight="1" thickTop="1" thickBot="1" x14ac:dyDescent="0.25">
      <c r="B22" s="422" t="s">
        <v>9</v>
      </c>
      <c r="C22" s="423"/>
      <c r="D22" s="423"/>
      <c r="E22" s="14"/>
      <c r="F22" s="14"/>
      <c r="G22" s="15">
        <f t="shared" ref="G22:AN22" si="4">SUM(G14:G21)</f>
        <v>0</v>
      </c>
      <c r="H22" s="15">
        <f t="shared" si="4"/>
        <v>0</v>
      </c>
      <c r="I22" s="15">
        <f t="shared" si="4"/>
        <v>0</v>
      </c>
      <c r="J22" s="15">
        <f t="shared" si="4"/>
        <v>0</v>
      </c>
      <c r="K22" s="160">
        <f t="shared" si="4"/>
        <v>0</v>
      </c>
      <c r="L22" s="15">
        <f t="shared" si="4"/>
        <v>0</v>
      </c>
      <c r="M22" s="15">
        <f t="shared" si="4"/>
        <v>0</v>
      </c>
      <c r="N22" s="334">
        <f t="shared" si="4"/>
        <v>0</v>
      </c>
      <c r="O22" s="379">
        <f t="shared" si="4"/>
        <v>0</v>
      </c>
      <c r="P22" s="16">
        <f t="shared" si="4"/>
        <v>0</v>
      </c>
      <c r="Q22" s="16">
        <f t="shared" si="4"/>
        <v>0</v>
      </c>
      <c r="R22" s="380">
        <f t="shared" si="4"/>
        <v>0</v>
      </c>
      <c r="S22" s="18">
        <f t="shared" si="4"/>
        <v>0</v>
      </c>
      <c r="T22" s="16">
        <f t="shared" si="4"/>
        <v>0</v>
      </c>
      <c r="U22" s="16">
        <f t="shared" si="4"/>
        <v>0</v>
      </c>
      <c r="V22" s="17">
        <f t="shared" si="4"/>
        <v>0</v>
      </c>
      <c r="W22" s="195">
        <f t="shared" si="4"/>
        <v>0</v>
      </c>
      <c r="X22" s="16">
        <f t="shared" si="4"/>
        <v>0</v>
      </c>
      <c r="Y22" s="18">
        <f t="shared" si="4"/>
        <v>0</v>
      </c>
      <c r="Z22" s="16">
        <f t="shared" si="4"/>
        <v>0</v>
      </c>
      <c r="AA22" s="16">
        <f t="shared" si="4"/>
        <v>0</v>
      </c>
      <c r="AB22" s="16">
        <f t="shared" si="4"/>
        <v>0</v>
      </c>
      <c r="AC22" s="16">
        <f t="shared" si="4"/>
        <v>0</v>
      </c>
      <c r="AD22" s="16">
        <f t="shared" si="4"/>
        <v>0</v>
      </c>
      <c r="AE22" s="16">
        <f t="shared" si="4"/>
        <v>0</v>
      </c>
      <c r="AF22" s="16">
        <f t="shared" si="4"/>
        <v>0</v>
      </c>
      <c r="AG22" s="17">
        <f t="shared" si="4"/>
        <v>0</v>
      </c>
      <c r="AH22" s="17">
        <f t="shared" si="4"/>
        <v>0</v>
      </c>
      <c r="AI22" s="113">
        <f t="shared" si="4"/>
        <v>0</v>
      </c>
      <c r="AJ22" s="174">
        <f t="shared" si="4"/>
        <v>0</v>
      </c>
      <c r="AK22" s="113">
        <f t="shared" si="4"/>
        <v>0</v>
      </c>
      <c r="AL22" s="174">
        <f t="shared" si="4"/>
        <v>0</v>
      </c>
      <c r="AM22" s="174">
        <f t="shared" si="4"/>
        <v>0</v>
      </c>
      <c r="AN22" s="205">
        <f t="shared" si="4"/>
        <v>0</v>
      </c>
    </row>
    <row r="23" spans="1:43" x14ac:dyDescent="0.2">
      <c r="O23" s="19"/>
      <c r="Q23" s="24"/>
      <c r="AI23" s="19"/>
      <c r="AL23" s="89"/>
      <c r="AM23" s="89"/>
      <c r="AN23"/>
    </row>
    <row r="24" spans="1:43" x14ac:dyDescent="0.2">
      <c r="B24" s="26" t="s">
        <v>10</v>
      </c>
      <c r="C24" s="26"/>
      <c r="D24" s="26" t="s">
        <v>91</v>
      </c>
    </row>
    <row r="25" spans="1:43" x14ac:dyDescent="0.2">
      <c r="B25" s="26"/>
      <c r="C25" s="26"/>
      <c r="D25" s="26" t="s">
        <v>92</v>
      </c>
    </row>
  </sheetData>
  <mergeCells count="62">
    <mergeCell ref="U9:U11"/>
    <mergeCell ref="B2:R2"/>
    <mergeCell ref="B4:B11"/>
    <mergeCell ref="D4:D11"/>
    <mergeCell ref="E4:E11"/>
    <mergeCell ref="G4:J4"/>
    <mergeCell ref="O4:V4"/>
    <mergeCell ref="G6:H6"/>
    <mergeCell ref="I6:J6"/>
    <mergeCell ref="G8:G11"/>
    <mergeCell ref="H8:H11"/>
    <mergeCell ref="I8:I11"/>
    <mergeCell ref="J8:J11"/>
    <mergeCell ref="K6:L6"/>
    <mergeCell ref="O5:R6"/>
    <mergeCell ref="S5:V6"/>
    <mergeCell ref="AN4:AN8"/>
    <mergeCell ref="AI5:AI11"/>
    <mergeCell ref="X9:X11"/>
    <mergeCell ref="AK5:AK11"/>
    <mergeCell ref="AJ5:AJ11"/>
    <mergeCell ref="AA9:AA11"/>
    <mergeCell ref="AB7:AE8"/>
    <mergeCell ref="AE9:AE11"/>
    <mergeCell ref="AF7:AF11"/>
    <mergeCell ref="AG7:AG11"/>
    <mergeCell ref="AH7:AH11"/>
    <mergeCell ref="AC9:AC11"/>
    <mergeCell ref="AM4:AM11"/>
    <mergeCell ref="AB9:AB11"/>
    <mergeCell ref="B22:D22"/>
    <mergeCell ref="R9:R11"/>
    <mergeCell ref="K8:K11"/>
    <mergeCell ref="L8:L11"/>
    <mergeCell ref="M8:M11"/>
    <mergeCell ref="N8:N11"/>
    <mergeCell ref="P9:P11"/>
    <mergeCell ref="Q9:Q11"/>
    <mergeCell ref="O7:R8"/>
    <mergeCell ref="C4:C11"/>
    <mergeCell ref="O9:O11"/>
    <mergeCell ref="K4:N4"/>
    <mergeCell ref="G5:H5"/>
    <mergeCell ref="M6:N6"/>
    <mergeCell ref="I5:J5"/>
    <mergeCell ref="K5:N5"/>
    <mergeCell ref="B1:AN1"/>
    <mergeCell ref="F4:F6"/>
    <mergeCell ref="F7:F12"/>
    <mergeCell ref="V9:V11"/>
    <mergeCell ref="S7:V8"/>
    <mergeCell ref="W4:AL4"/>
    <mergeCell ref="W5:W11"/>
    <mergeCell ref="AD9:AD11"/>
    <mergeCell ref="AF5:AH6"/>
    <mergeCell ref="AL5:AL11"/>
    <mergeCell ref="Y9:Y11"/>
    <mergeCell ref="Z9:Z11"/>
    <mergeCell ref="X7:AA8"/>
    <mergeCell ref="X5:AE6"/>
    <mergeCell ref="T9:T11"/>
    <mergeCell ref="S9:S11"/>
  </mergeCells>
  <phoneticPr fontId="9"/>
  <conditionalFormatting sqref="AJ14:AJ21">
    <cfRule type="expression" dxfId="6" priority="1">
      <formula>AI14&gt;AJ14</formula>
    </cfRule>
  </conditionalFormatting>
  <pageMargins left="0.59055118110236227" right="0.19685039370078741" top="0.59055118110236227" bottom="0.19685039370078741" header="0.31496062992125984" footer="0.31496062992125984"/>
  <pageSetup paperSize="8" scale="92"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W54"/>
  <sheetViews>
    <sheetView showGridLines="0" showZeros="0" zoomScale="90" zoomScaleNormal="90" zoomScaleSheetLayoutView="80" workbookViewId="0">
      <selection activeCell="DT22" sqref="DT22"/>
    </sheetView>
  </sheetViews>
  <sheetFormatPr defaultColWidth="9" defaultRowHeight="9.6" x14ac:dyDescent="0.2"/>
  <cols>
    <col min="1" max="1" width="7" style="32" customWidth="1"/>
    <col min="2" max="2" width="4.21875" style="32" customWidth="1"/>
    <col min="3" max="3" width="3.109375" style="32" customWidth="1"/>
    <col min="4" max="4" width="3.44140625" style="32" customWidth="1"/>
    <col min="5" max="5" width="4.109375" style="32" customWidth="1"/>
    <col min="6" max="6" width="6.88671875" style="32" customWidth="1"/>
    <col min="7" max="7" width="4.44140625" style="44" customWidth="1"/>
    <col min="8" max="8" width="2.88671875" style="256" customWidth="1"/>
    <col min="9" max="9" width="4.44140625" style="256" customWidth="1"/>
    <col min="10" max="10" width="5.33203125" style="256" customWidth="1"/>
    <col min="11" max="11" width="3.33203125" style="257" customWidth="1"/>
    <col min="12" max="13" width="5.33203125" style="256" customWidth="1"/>
    <col min="14" max="14" width="2.88671875" style="33" customWidth="1"/>
    <col min="15" max="15" width="17.21875" style="33" customWidth="1"/>
    <col min="16" max="16" width="2.44140625" style="34" customWidth="1"/>
    <col min="17" max="17" width="12.21875" style="33" customWidth="1"/>
    <col min="18" max="18" width="2.77734375" style="256" customWidth="1"/>
    <col min="19" max="19" width="5.109375" style="33" customWidth="1"/>
    <col min="20" max="20" width="2.44140625" style="33" customWidth="1"/>
    <col min="21" max="21" width="18.109375" style="33" customWidth="1"/>
    <col min="22" max="22" width="2.77734375" style="34" customWidth="1"/>
    <col min="23" max="23" width="15.33203125" style="33" customWidth="1"/>
    <col min="24" max="24" width="3.88671875" style="33" customWidth="1"/>
    <col min="25" max="25" width="12.33203125" style="33" customWidth="1"/>
    <col min="26" max="26" width="5.21875" style="34" customWidth="1"/>
    <col min="27" max="27" width="4.88671875" style="34" customWidth="1"/>
    <col min="28" max="28" width="9.77734375" style="33" customWidth="1"/>
    <col min="29" max="29" width="10.21875" style="33" customWidth="1"/>
    <col min="30" max="31" width="4.44140625" style="33" customWidth="1"/>
    <col min="32" max="32" width="6.33203125" style="33" customWidth="1"/>
    <col min="33" max="33" width="7.44140625" style="33" customWidth="1"/>
    <col min="34" max="34" width="8.77734375" style="33" customWidth="1"/>
    <col min="35" max="35" width="6.44140625" style="33" customWidth="1"/>
    <col min="36" max="36" width="7.44140625" style="33" customWidth="1"/>
    <col min="37" max="37" width="4.88671875" style="228" customWidth="1"/>
    <col min="38" max="38" width="7.44140625" style="229" customWidth="1"/>
    <col min="39" max="45" width="3.88671875" style="33" customWidth="1"/>
    <col min="46" max="46" width="4.77734375" style="33" customWidth="1"/>
    <col min="47" max="48" width="3.88671875" style="33" customWidth="1"/>
    <col min="49" max="54" width="3.88671875" style="67" customWidth="1"/>
    <col min="55" max="55" width="3" style="33" customWidth="1"/>
    <col min="56" max="56" width="2.44140625" style="33" customWidth="1"/>
    <col min="57" max="61" width="3" style="67" customWidth="1"/>
    <col min="62" max="62" width="3.6640625" style="67" customWidth="1"/>
    <col min="63" max="63" width="3" style="33" customWidth="1"/>
    <col min="64" max="64" width="3.33203125" style="33" customWidth="1"/>
    <col min="65" max="65" width="2.44140625" style="33" customWidth="1"/>
    <col min="66" max="66" width="3.88671875" style="33" customWidth="1"/>
    <col min="67" max="71" width="3" style="67" customWidth="1"/>
    <col min="72" max="72" width="3.6640625" style="67" customWidth="1"/>
    <col min="73" max="73" width="3" style="33" customWidth="1"/>
    <col min="74" max="74" width="3.88671875" style="302" customWidth="1"/>
    <col min="75" max="79" width="3" style="302" customWidth="1"/>
    <col min="80" max="80" width="3.6640625" style="302" customWidth="1"/>
    <col min="81" max="81" width="3" style="302" customWidth="1"/>
    <col min="82" max="82" width="3.88671875" style="302" customWidth="1"/>
    <col min="83" max="87" width="3" style="302" customWidth="1"/>
    <col min="88" max="88" width="3.6640625" style="302" customWidth="1"/>
    <col min="89" max="89" width="3" style="302" customWidth="1"/>
    <col min="90" max="90" width="3.88671875" style="302" customWidth="1"/>
    <col min="91" max="95" width="3" style="302" customWidth="1"/>
    <col min="96" max="96" width="3.6640625" style="302" customWidth="1"/>
    <col min="97" max="97" width="3" style="302" customWidth="1"/>
    <col min="98" max="98" width="2.44140625" style="302" customWidth="1"/>
    <col min="99" max="99" width="3.88671875" style="302" customWidth="1"/>
    <col min="100" max="104" width="3" style="302" customWidth="1"/>
    <col min="105" max="105" width="3.6640625" style="302" customWidth="1"/>
    <col min="106" max="106" width="3" style="302" customWidth="1"/>
    <col min="107" max="107" width="2.44140625" style="302" customWidth="1"/>
    <col min="108" max="113" width="3.109375" style="327" customWidth="1"/>
    <col min="114" max="114" width="3" style="327" customWidth="1"/>
    <col min="115" max="115" width="4.77734375" style="327" customWidth="1"/>
    <col min="116" max="116" width="2.44140625" style="33" customWidth="1"/>
    <col min="117" max="122" width="3.109375" style="67" customWidth="1"/>
    <col min="123" max="123" width="3" style="33" customWidth="1"/>
    <col min="124" max="124" width="5" style="33" customWidth="1"/>
    <col min="125" max="125" width="2.44140625" style="33" customWidth="1"/>
    <col min="126" max="131" width="3.109375" style="67" customWidth="1"/>
    <col min="132" max="132" width="3" style="33" customWidth="1"/>
    <col min="133" max="133" width="5" style="33" customWidth="1"/>
    <col min="134" max="134" width="2.44140625" style="33" customWidth="1"/>
    <col min="135" max="135" width="3.44140625" style="33" customWidth="1"/>
    <col min="136" max="136" width="4.33203125" style="34" customWidth="1"/>
    <col min="137" max="139" width="4.33203125" style="32" customWidth="1"/>
    <col min="140" max="140" width="3.33203125" style="32" customWidth="1"/>
    <col min="141" max="149" width="3.33203125" style="207" customWidth="1"/>
    <col min="150" max="151" width="4.33203125" style="34" customWidth="1"/>
    <col min="152" max="165" width="4.33203125" style="32" customWidth="1"/>
    <col min="166" max="166" width="4.21875" style="32" customWidth="1"/>
    <col min="167" max="167" width="3.44140625" style="32" customWidth="1"/>
    <col min="168" max="169" width="3.88671875" style="32" customWidth="1"/>
    <col min="170" max="170" width="10" style="72" bestFit="1" customWidth="1"/>
    <col min="171" max="171" width="10" style="72" customWidth="1"/>
    <col min="172" max="172" width="9.109375" style="72" bestFit="1" customWidth="1"/>
    <col min="173" max="173" width="9.21875" style="72" bestFit="1" customWidth="1"/>
    <col min="174" max="175" width="9.21875" style="72" customWidth="1"/>
    <col min="176" max="176" width="9.21875" style="72" bestFit="1" customWidth="1"/>
    <col min="177" max="178" width="9.21875" style="72" customWidth="1"/>
    <col min="179" max="179" width="4.21875" style="32" customWidth="1"/>
    <col min="180" max="16384" width="9" style="32"/>
  </cols>
  <sheetData>
    <row r="1" spans="1:179" ht="15" customHeight="1" x14ac:dyDescent="0.2">
      <c r="D1" s="32">
        <v>1</v>
      </c>
      <c r="E1" s="32">
        <f>+D1+1</f>
        <v>2</v>
      </c>
      <c r="F1" s="32">
        <f t="shared" ref="F1:BQ1" si="0">+E1+1</f>
        <v>3</v>
      </c>
      <c r="G1" s="32">
        <f t="shared" si="0"/>
        <v>4</v>
      </c>
      <c r="H1" s="32">
        <f t="shared" si="0"/>
        <v>5</v>
      </c>
      <c r="I1" s="32">
        <f t="shared" si="0"/>
        <v>6</v>
      </c>
      <c r="J1" s="32">
        <f t="shared" si="0"/>
        <v>7</v>
      </c>
      <c r="K1" s="32">
        <f t="shared" si="0"/>
        <v>8</v>
      </c>
      <c r="L1" s="32">
        <f t="shared" si="0"/>
        <v>9</v>
      </c>
      <c r="M1" s="32">
        <f t="shared" si="0"/>
        <v>10</v>
      </c>
      <c r="N1" s="32">
        <f t="shared" si="0"/>
        <v>11</v>
      </c>
      <c r="O1" s="32">
        <f t="shared" si="0"/>
        <v>12</v>
      </c>
      <c r="P1" s="32">
        <f t="shared" si="0"/>
        <v>13</v>
      </c>
      <c r="Q1" s="32">
        <f t="shared" si="0"/>
        <v>14</v>
      </c>
      <c r="R1" s="32">
        <f t="shared" si="0"/>
        <v>15</v>
      </c>
      <c r="S1" s="32">
        <f t="shared" si="0"/>
        <v>16</v>
      </c>
      <c r="T1" s="32">
        <f t="shared" si="0"/>
        <v>17</v>
      </c>
      <c r="U1" s="32">
        <f t="shared" si="0"/>
        <v>18</v>
      </c>
      <c r="V1" s="32">
        <f t="shared" si="0"/>
        <v>19</v>
      </c>
      <c r="W1" s="32">
        <f t="shared" si="0"/>
        <v>20</v>
      </c>
      <c r="X1" s="32">
        <f t="shared" si="0"/>
        <v>21</v>
      </c>
      <c r="Y1" s="32">
        <f t="shared" si="0"/>
        <v>22</v>
      </c>
      <c r="Z1" s="32">
        <f t="shared" si="0"/>
        <v>23</v>
      </c>
      <c r="AA1" s="32">
        <f t="shared" si="0"/>
        <v>24</v>
      </c>
      <c r="AB1" s="32">
        <f t="shared" si="0"/>
        <v>25</v>
      </c>
      <c r="AC1" s="32">
        <f t="shared" si="0"/>
        <v>26</v>
      </c>
      <c r="AD1" s="32">
        <f t="shared" si="0"/>
        <v>27</v>
      </c>
      <c r="AE1" s="32">
        <f t="shared" si="0"/>
        <v>28</v>
      </c>
      <c r="AF1" s="32">
        <f t="shared" si="0"/>
        <v>29</v>
      </c>
      <c r="AG1" s="32">
        <f t="shared" si="0"/>
        <v>30</v>
      </c>
      <c r="AH1" s="32">
        <f t="shared" si="0"/>
        <v>31</v>
      </c>
      <c r="AI1" s="32">
        <f t="shared" si="0"/>
        <v>32</v>
      </c>
      <c r="AJ1" s="32">
        <f t="shared" si="0"/>
        <v>33</v>
      </c>
      <c r="AK1" s="32">
        <f t="shared" si="0"/>
        <v>34</v>
      </c>
      <c r="AL1" s="32">
        <f t="shared" si="0"/>
        <v>35</v>
      </c>
      <c r="AM1" s="32">
        <f t="shared" si="0"/>
        <v>36</v>
      </c>
      <c r="AN1" s="32">
        <f t="shared" si="0"/>
        <v>37</v>
      </c>
      <c r="AO1" s="32">
        <f t="shared" si="0"/>
        <v>38</v>
      </c>
      <c r="AP1" s="32">
        <f t="shared" si="0"/>
        <v>39</v>
      </c>
      <c r="AQ1" s="32">
        <f t="shared" si="0"/>
        <v>40</v>
      </c>
      <c r="AR1" s="32">
        <f t="shared" si="0"/>
        <v>41</v>
      </c>
      <c r="AS1" s="32">
        <f t="shared" si="0"/>
        <v>42</v>
      </c>
      <c r="AT1" s="32">
        <f t="shared" si="0"/>
        <v>43</v>
      </c>
      <c r="AU1" s="32">
        <f t="shared" si="0"/>
        <v>44</v>
      </c>
      <c r="AV1" s="32">
        <f t="shared" si="0"/>
        <v>45</v>
      </c>
      <c r="AW1" s="32">
        <f t="shared" si="0"/>
        <v>46</v>
      </c>
      <c r="AX1" s="32">
        <f t="shared" si="0"/>
        <v>47</v>
      </c>
      <c r="AY1" s="32">
        <f t="shared" si="0"/>
        <v>48</v>
      </c>
      <c r="AZ1" s="32">
        <f t="shared" si="0"/>
        <v>49</v>
      </c>
      <c r="BA1" s="32">
        <f t="shared" si="0"/>
        <v>50</v>
      </c>
      <c r="BB1" s="32">
        <f t="shared" si="0"/>
        <v>51</v>
      </c>
      <c r="BC1" s="32">
        <f t="shared" si="0"/>
        <v>52</v>
      </c>
      <c r="BD1" s="32">
        <f t="shared" si="0"/>
        <v>53</v>
      </c>
      <c r="BE1" s="32">
        <f t="shared" si="0"/>
        <v>54</v>
      </c>
      <c r="BF1" s="32">
        <f t="shared" si="0"/>
        <v>55</v>
      </c>
      <c r="BG1" s="32">
        <f t="shared" si="0"/>
        <v>56</v>
      </c>
      <c r="BH1" s="32">
        <f t="shared" si="0"/>
        <v>57</v>
      </c>
      <c r="BI1" s="32">
        <f t="shared" si="0"/>
        <v>58</v>
      </c>
      <c r="BJ1" s="32">
        <f t="shared" si="0"/>
        <v>59</v>
      </c>
      <c r="BK1" s="32">
        <f t="shared" si="0"/>
        <v>60</v>
      </c>
      <c r="BL1" s="32">
        <f t="shared" si="0"/>
        <v>61</v>
      </c>
      <c r="BM1" s="32">
        <f t="shared" si="0"/>
        <v>62</v>
      </c>
      <c r="BN1" s="32">
        <f t="shared" si="0"/>
        <v>63</v>
      </c>
      <c r="BO1" s="32">
        <f t="shared" si="0"/>
        <v>64</v>
      </c>
      <c r="BP1" s="32">
        <f t="shared" si="0"/>
        <v>65</v>
      </c>
      <c r="BQ1" s="32">
        <f t="shared" si="0"/>
        <v>66</v>
      </c>
      <c r="BR1" s="32">
        <f t="shared" ref="BR1:EC1" si="1">+BQ1+1</f>
        <v>67</v>
      </c>
      <c r="BS1" s="32">
        <f t="shared" si="1"/>
        <v>68</v>
      </c>
      <c r="BT1" s="32">
        <f t="shared" si="1"/>
        <v>69</v>
      </c>
      <c r="BU1" s="32">
        <f t="shared" si="1"/>
        <v>70</v>
      </c>
      <c r="BV1" s="32">
        <f t="shared" si="1"/>
        <v>71</v>
      </c>
      <c r="BW1" s="32">
        <f t="shared" si="1"/>
        <v>72</v>
      </c>
      <c r="BX1" s="32">
        <f t="shared" si="1"/>
        <v>73</v>
      </c>
      <c r="BY1" s="32">
        <f t="shared" si="1"/>
        <v>74</v>
      </c>
      <c r="BZ1" s="32">
        <f t="shared" si="1"/>
        <v>75</v>
      </c>
      <c r="CA1" s="32">
        <f t="shared" si="1"/>
        <v>76</v>
      </c>
      <c r="CB1" s="32">
        <f t="shared" si="1"/>
        <v>77</v>
      </c>
      <c r="CC1" s="32">
        <f t="shared" si="1"/>
        <v>78</v>
      </c>
      <c r="CD1" s="32">
        <f t="shared" si="1"/>
        <v>79</v>
      </c>
      <c r="CE1" s="32">
        <f t="shared" si="1"/>
        <v>80</v>
      </c>
      <c r="CF1" s="32">
        <f t="shared" si="1"/>
        <v>81</v>
      </c>
      <c r="CG1" s="32">
        <f t="shared" si="1"/>
        <v>82</v>
      </c>
      <c r="CH1" s="32">
        <f t="shared" si="1"/>
        <v>83</v>
      </c>
      <c r="CI1" s="32">
        <f t="shared" si="1"/>
        <v>84</v>
      </c>
      <c r="CJ1" s="32">
        <f t="shared" si="1"/>
        <v>85</v>
      </c>
      <c r="CK1" s="32">
        <f t="shared" si="1"/>
        <v>86</v>
      </c>
      <c r="CL1" s="32">
        <f t="shared" si="1"/>
        <v>87</v>
      </c>
      <c r="CM1" s="32">
        <f t="shared" si="1"/>
        <v>88</v>
      </c>
      <c r="CN1" s="32">
        <f t="shared" si="1"/>
        <v>89</v>
      </c>
      <c r="CO1" s="32">
        <f t="shared" si="1"/>
        <v>90</v>
      </c>
      <c r="CP1" s="32">
        <f t="shared" si="1"/>
        <v>91</v>
      </c>
      <c r="CQ1" s="32">
        <f t="shared" si="1"/>
        <v>92</v>
      </c>
      <c r="CR1" s="32">
        <f t="shared" si="1"/>
        <v>93</v>
      </c>
      <c r="CS1" s="32">
        <f t="shared" si="1"/>
        <v>94</v>
      </c>
      <c r="CT1" s="32">
        <f t="shared" si="1"/>
        <v>95</v>
      </c>
      <c r="CU1" s="32">
        <f t="shared" si="1"/>
        <v>96</v>
      </c>
      <c r="CV1" s="32">
        <f t="shared" si="1"/>
        <v>97</v>
      </c>
      <c r="CW1" s="32">
        <f t="shared" si="1"/>
        <v>98</v>
      </c>
      <c r="CX1" s="32">
        <f t="shared" si="1"/>
        <v>99</v>
      </c>
      <c r="CY1" s="32">
        <f t="shared" si="1"/>
        <v>100</v>
      </c>
      <c r="CZ1" s="32">
        <f t="shared" si="1"/>
        <v>101</v>
      </c>
      <c r="DA1" s="32">
        <f t="shared" si="1"/>
        <v>102</v>
      </c>
      <c r="DB1" s="32">
        <f t="shared" si="1"/>
        <v>103</v>
      </c>
      <c r="DC1" s="32">
        <f t="shared" si="1"/>
        <v>104</v>
      </c>
      <c r="DD1" s="32">
        <f t="shared" si="1"/>
        <v>105</v>
      </c>
      <c r="DE1" s="32">
        <f t="shared" si="1"/>
        <v>106</v>
      </c>
      <c r="DF1" s="32">
        <f t="shared" si="1"/>
        <v>107</v>
      </c>
      <c r="DG1" s="32">
        <f t="shared" si="1"/>
        <v>108</v>
      </c>
      <c r="DH1" s="32">
        <f t="shared" si="1"/>
        <v>109</v>
      </c>
      <c r="DI1" s="32">
        <f t="shared" si="1"/>
        <v>110</v>
      </c>
      <c r="DJ1" s="32">
        <f t="shared" si="1"/>
        <v>111</v>
      </c>
      <c r="DK1" s="32">
        <f t="shared" si="1"/>
        <v>112</v>
      </c>
      <c r="DL1" s="32">
        <f t="shared" si="1"/>
        <v>113</v>
      </c>
      <c r="DM1" s="32">
        <f t="shared" si="1"/>
        <v>114</v>
      </c>
      <c r="DN1" s="32">
        <f t="shared" si="1"/>
        <v>115</v>
      </c>
      <c r="DO1" s="32">
        <f t="shared" si="1"/>
        <v>116</v>
      </c>
      <c r="DP1" s="32">
        <f t="shared" si="1"/>
        <v>117</v>
      </c>
      <c r="DQ1" s="32">
        <f t="shared" si="1"/>
        <v>118</v>
      </c>
      <c r="DR1" s="32">
        <f t="shared" si="1"/>
        <v>119</v>
      </c>
      <c r="DS1" s="32">
        <f t="shared" si="1"/>
        <v>120</v>
      </c>
      <c r="DT1" s="32">
        <f t="shared" si="1"/>
        <v>121</v>
      </c>
      <c r="DU1" s="32">
        <f t="shared" si="1"/>
        <v>122</v>
      </c>
      <c r="DV1" s="32">
        <f t="shared" si="1"/>
        <v>123</v>
      </c>
      <c r="DW1" s="32">
        <f t="shared" si="1"/>
        <v>124</v>
      </c>
      <c r="DX1" s="32">
        <f t="shared" si="1"/>
        <v>125</v>
      </c>
      <c r="DY1" s="32">
        <f t="shared" si="1"/>
        <v>126</v>
      </c>
      <c r="DZ1" s="32">
        <f t="shared" si="1"/>
        <v>127</v>
      </c>
      <c r="EA1" s="32">
        <f t="shared" si="1"/>
        <v>128</v>
      </c>
      <c r="EB1" s="32">
        <f t="shared" si="1"/>
        <v>129</v>
      </c>
      <c r="EC1" s="32">
        <f t="shared" si="1"/>
        <v>130</v>
      </c>
      <c r="ED1" s="32">
        <f t="shared" ref="ED1:EI1" si="2">+EC1+1</f>
        <v>131</v>
      </c>
      <c r="EE1" s="32">
        <f t="shared" si="2"/>
        <v>132</v>
      </c>
      <c r="EF1" s="32">
        <f t="shared" si="2"/>
        <v>133</v>
      </c>
      <c r="EG1" s="32">
        <f t="shared" si="2"/>
        <v>134</v>
      </c>
      <c r="EH1" s="32">
        <f t="shared" si="2"/>
        <v>135</v>
      </c>
      <c r="EI1" s="32">
        <f t="shared" si="2"/>
        <v>136</v>
      </c>
      <c r="EJ1" s="32">
        <f t="shared" ref="EJ1:FW1" si="3">+EI1+1</f>
        <v>137</v>
      </c>
      <c r="EK1" s="32">
        <f t="shared" si="3"/>
        <v>138</v>
      </c>
      <c r="EL1" s="32">
        <f t="shared" si="3"/>
        <v>139</v>
      </c>
      <c r="EM1" s="32">
        <f t="shared" si="3"/>
        <v>140</v>
      </c>
      <c r="EN1" s="32">
        <f t="shared" si="3"/>
        <v>141</v>
      </c>
      <c r="EO1" s="32">
        <f t="shared" si="3"/>
        <v>142</v>
      </c>
      <c r="EP1" s="32">
        <f t="shared" si="3"/>
        <v>143</v>
      </c>
      <c r="EQ1" s="32">
        <f t="shared" si="3"/>
        <v>144</v>
      </c>
      <c r="ER1" s="32">
        <f t="shared" si="3"/>
        <v>145</v>
      </c>
      <c r="ES1" s="32">
        <f t="shared" si="3"/>
        <v>146</v>
      </c>
      <c r="ET1" s="32">
        <f t="shared" si="3"/>
        <v>147</v>
      </c>
      <c r="EU1" s="32">
        <f t="shared" si="3"/>
        <v>148</v>
      </c>
      <c r="EV1" s="32">
        <f t="shared" si="3"/>
        <v>149</v>
      </c>
      <c r="EW1" s="32">
        <f t="shared" si="3"/>
        <v>150</v>
      </c>
      <c r="EX1" s="32">
        <f t="shared" si="3"/>
        <v>151</v>
      </c>
      <c r="EY1" s="32">
        <f t="shared" si="3"/>
        <v>152</v>
      </c>
      <c r="EZ1" s="32">
        <f t="shared" si="3"/>
        <v>153</v>
      </c>
      <c r="FA1" s="32">
        <f t="shared" si="3"/>
        <v>154</v>
      </c>
      <c r="FB1" s="32">
        <f t="shared" si="3"/>
        <v>155</v>
      </c>
      <c r="FC1" s="32">
        <f t="shared" si="3"/>
        <v>156</v>
      </c>
      <c r="FD1" s="32">
        <f t="shared" si="3"/>
        <v>157</v>
      </c>
      <c r="FE1" s="32">
        <f t="shared" si="3"/>
        <v>158</v>
      </c>
      <c r="FF1" s="32">
        <f t="shared" si="3"/>
        <v>159</v>
      </c>
      <c r="FG1" s="32">
        <f t="shared" si="3"/>
        <v>160</v>
      </c>
      <c r="FH1" s="32">
        <f t="shared" si="3"/>
        <v>161</v>
      </c>
      <c r="FI1" s="32">
        <f t="shared" si="3"/>
        <v>162</v>
      </c>
      <c r="FJ1" s="32">
        <f t="shared" si="3"/>
        <v>163</v>
      </c>
      <c r="FK1" s="32">
        <f t="shared" si="3"/>
        <v>164</v>
      </c>
      <c r="FL1" s="32">
        <f t="shared" si="3"/>
        <v>165</v>
      </c>
      <c r="FM1" s="32">
        <f t="shared" si="3"/>
        <v>166</v>
      </c>
      <c r="FN1" s="32">
        <f t="shared" si="3"/>
        <v>167</v>
      </c>
      <c r="FO1" s="32">
        <f t="shared" si="3"/>
        <v>168</v>
      </c>
      <c r="FP1" s="32">
        <f>+FO1+1</f>
        <v>169</v>
      </c>
      <c r="FQ1" s="32">
        <f>+FP1+1</f>
        <v>170</v>
      </c>
      <c r="FR1" s="32"/>
      <c r="FS1" s="32">
        <f>+FQ1+1</f>
        <v>171</v>
      </c>
      <c r="FT1" s="32">
        <f t="shared" si="3"/>
        <v>172</v>
      </c>
      <c r="FU1" s="32">
        <f t="shared" si="3"/>
        <v>173</v>
      </c>
      <c r="FV1" s="32">
        <f t="shared" si="3"/>
        <v>174</v>
      </c>
      <c r="FW1" s="32">
        <f t="shared" si="3"/>
        <v>175</v>
      </c>
    </row>
    <row r="2" spans="1:179" s="35" customFormat="1" ht="15" customHeight="1" x14ac:dyDescent="0.2">
      <c r="A2" s="84" t="s">
        <v>35</v>
      </c>
      <c r="B2" s="84"/>
      <c r="G2" s="63"/>
      <c r="H2" s="60" t="s">
        <v>11</v>
      </c>
      <c r="I2" s="60"/>
      <c r="J2" s="36"/>
      <c r="K2" s="38"/>
      <c r="L2" s="36"/>
      <c r="M2" s="36"/>
      <c r="N2" s="36"/>
      <c r="O2" s="36"/>
      <c r="P2" s="36"/>
      <c r="Q2" s="36"/>
      <c r="R2" s="36"/>
      <c r="S2" s="36"/>
      <c r="T2" s="36"/>
      <c r="U2" s="36"/>
      <c r="V2" s="38"/>
      <c r="W2" s="36"/>
      <c r="X2" s="36"/>
      <c r="Y2" s="36"/>
      <c r="Z2" s="39"/>
      <c r="AA2" s="39"/>
      <c r="AB2" s="36"/>
      <c r="AC2" s="36"/>
      <c r="AD2" s="36"/>
      <c r="AE2" s="36"/>
      <c r="AF2" s="36"/>
      <c r="AG2" s="36"/>
      <c r="AH2" s="36"/>
      <c r="AI2" s="39"/>
      <c r="AJ2" s="39"/>
      <c r="AK2" s="636"/>
      <c r="AL2" s="636"/>
      <c r="AM2" s="36"/>
      <c r="AN2" s="36"/>
      <c r="AO2" s="36"/>
      <c r="AP2" s="36"/>
      <c r="AQ2" s="36"/>
      <c r="AR2" s="36"/>
      <c r="AS2" s="36"/>
      <c r="AT2" s="36"/>
      <c r="AU2" s="36"/>
      <c r="AV2" s="36"/>
      <c r="AW2" s="68"/>
      <c r="AX2" s="68"/>
      <c r="AY2" s="68"/>
      <c r="AZ2" s="68"/>
      <c r="BA2" s="68"/>
      <c r="BB2" s="68"/>
      <c r="BC2" s="36"/>
      <c r="BD2" s="36"/>
      <c r="BE2" s="68"/>
      <c r="BF2" s="68"/>
      <c r="BG2" s="68"/>
      <c r="BH2" s="68"/>
      <c r="BI2" s="68"/>
      <c r="BJ2" s="68"/>
      <c r="BK2" s="36"/>
      <c r="BL2" s="36"/>
      <c r="BM2" s="36"/>
      <c r="BN2" s="36"/>
      <c r="BO2" s="68"/>
      <c r="BP2" s="68"/>
      <c r="BQ2" s="68"/>
      <c r="BR2" s="68"/>
      <c r="BS2" s="68"/>
      <c r="BT2" s="68"/>
      <c r="BU2" s="36"/>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313"/>
      <c r="DE2" s="313"/>
      <c r="DF2" s="313"/>
      <c r="DG2" s="313"/>
      <c r="DH2" s="313"/>
      <c r="DI2" s="313"/>
      <c r="DJ2" s="313"/>
      <c r="DK2" s="313"/>
      <c r="DL2" s="36"/>
      <c r="DM2" s="68"/>
      <c r="DN2" s="68"/>
      <c r="DO2" s="68"/>
      <c r="DP2" s="68"/>
      <c r="DQ2" s="68"/>
      <c r="DR2" s="68"/>
      <c r="DS2" s="36"/>
      <c r="DT2" s="36"/>
      <c r="DU2" s="36"/>
      <c r="DV2" s="68"/>
      <c r="DW2" s="68"/>
      <c r="DX2" s="68"/>
      <c r="DY2" s="68"/>
      <c r="DZ2" s="68"/>
      <c r="EA2" s="68"/>
      <c r="EB2" s="36"/>
      <c r="EC2" s="36"/>
      <c r="ED2" s="36"/>
      <c r="EE2" s="36"/>
      <c r="EF2" s="36"/>
      <c r="EG2" s="38"/>
      <c r="EH2" s="38"/>
      <c r="EI2" s="38"/>
      <c r="EK2" s="55"/>
      <c r="EL2" s="55"/>
      <c r="EM2" s="55"/>
      <c r="EN2" s="55"/>
      <c r="EO2" s="55"/>
      <c r="EP2" s="55"/>
      <c r="EQ2" s="55"/>
      <c r="ER2" s="55"/>
      <c r="ES2" s="55"/>
      <c r="ET2" s="66"/>
      <c r="EU2" s="66"/>
      <c r="EV2" s="38"/>
      <c r="EW2" s="38"/>
      <c r="EX2" s="38"/>
      <c r="EY2" s="38"/>
      <c r="EZ2" s="38"/>
      <c r="FA2" s="38"/>
      <c r="FB2" s="38"/>
      <c r="FC2" s="38"/>
      <c r="FD2" s="38"/>
      <c r="FE2" s="38"/>
      <c r="FF2" s="38"/>
      <c r="FN2" s="73"/>
      <c r="FO2" s="73"/>
      <c r="FP2" s="73"/>
      <c r="FQ2" s="73"/>
      <c r="FR2" s="73"/>
      <c r="FS2" s="73"/>
      <c r="FT2" s="73"/>
      <c r="FU2" s="73"/>
      <c r="FV2" s="73"/>
    </row>
    <row r="3" spans="1:179" ht="15" customHeight="1" thickBot="1" x14ac:dyDescent="0.25">
      <c r="G3" s="37"/>
      <c r="H3" s="60"/>
      <c r="I3" s="60"/>
      <c r="J3" s="41"/>
      <c r="K3" s="49"/>
      <c r="L3" s="40"/>
      <c r="M3" s="40"/>
      <c r="N3" s="40"/>
      <c r="O3" s="40"/>
      <c r="P3" s="42"/>
      <c r="Q3" s="40"/>
      <c r="R3" s="40"/>
      <c r="S3" s="40"/>
      <c r="T3" s="40"/>
      <c r="U3" s="40"/>
      <c r="V3" s="166"/>
      <c r="W3" s="40"/>
      <c r="X3" s="40"/>
      <c r="Y3" s="40"/>
      <c r="AB3" s="163"/>
      <c r="AC3" s="163"/>
      <c r="AD3" s="40"/>
      <c r="AE3" s="40"/>
      <c r="AF3" s="40"/>
      <c r="AG3" s="40"/>
      <c r="AH3" s="40"/>
      <c r="AK3" s="637"/>
      <c r="AL3" s="637"/>
      <c r="AM3" s="42"/>
      <c r="AN3" s="42"/>
      <c r="AO3" s="162"/>
      <c r="AP3" s="162"/>
      <c r="AQ3" s="42"/>
      <c r="AR3" s="42"/>
      <c r="AS3" s="42"/>
      <c r="AT3" s="166"/>
      <c r="AU3" s="42"/>
      <c r="AV3" s="162"/>
      <c r="AW3" s="69"/>
      <c r="AX3" s="69"/>
      <c r="AY3" s="69"/>
      <c r="AZ3" s="69"/>
      <c r="BA3" s="69"/>
      <c r="BB3" s="69"/>
      <c r="BC3" s="42"/>
      <c r="BD3" s="42"/>
      <c r="BE3" s="69"/>
      <c r="BF3" s="69"/>
      <c r="BG3" s="69"/>
      <c r="BH3" s="69"/>
      <c r="BI3" s="69"/>
      <c r="BJ3" s="69"/>
      <c r="BK3" s="162"/>
      <c r="BL3" s="162"/>
      <c r="BM3" s="162"/>
      <c r="BN3" s="191"/>
      <c r="BO3" s="69"/>
      <c r="BP3" s="69"/>
      <c r="BQ3" s="69"/>
      <c r="BR3" s="69"/>
      <c r="BS3" s="69"/>
      <c r="BT3" s="69"/>
      <c r="BU3" s="191"/>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314"/>
      <c r="DE3" s="314"/>
      <c r="DF3" s="314"/>
      <c r="DG3" s="314"/>
      <c r="DH3" s="314"/>
      <c r="DI3" s="314"/>
      <c r="DJ3" s="314"/>
      <c r="DK3" s="314"/>
      <c r="DL3" s="162"/>
      <c r="DM3" s="69"/>
      <c r="DN3" s="69"/>
      <c r="DO3" s="69"/>
      <c r="DP3" s="69"/>
      <c r="DQ3" s="69"/>
      <c r="DR3" s="69"/>
      <c r="DS3" s="162"/>
      <c r="DT3" s="162"/>
      <c r="DU3" s="162"/>
      <c r="DV3" s="69"/>
      <c r="DW3" s="69"/>
      <c r="DX3" s="69"/>
      <c r="DY3" s="69"/>
      <c r="DZ3" s="69"/>
      <c r="EA3" s="69"/>
      <c r="EB3" s="191"/>
      <c r="EC3" s="191"/>
      <c r="ED3" s="191"/>
      <c r="EE3" s="42"/>
      <c r="EF3" s="42"/>
      <c r="EG3" s="43"/>
      <c r="EH3" s="43"/>
      <c r="EI3" s="43"/>
      <c r="EK3" s="208" t="s">
        <v>138</v>
      </c>
      <c r="ET3" s="66" t="s">
        <v>93</v>
      </c>
      <c r="EU3" s="66" t="s">
        <v>93</v>
      </c>
      <c r="EV3" s="63"/>
      <c r="EW3" s="63"/>
      <c r="EX3" s="63"/>
      <c r="EY3" s="63"/>
      <c r="EZ3" s="63"/>
      <c r="FA3" s="63"/>
      <c r="FB3" s="63"/>
      <c r="FC3" s="43"/>
      <c r="FD3" s="63"/>
      <c r="FE3" s="63"/>
      <c r="FF3" s="63"/>
      <c r="FG3" s="178"/>
      <c r="FH3" s="178"/>
      <c r="FI3" s="178"/>
      <c r="FJ3" s="65"/>
      <c r="FW3" s="65"/>
    </row>
    <row r="4" spans="1:179" ht="30.75" customHeight="1" thickBot="1" x14ac:dyDescent="0.25">
      <c r="G4" s="37"/>
      <c r="H4" s="554" t="s">
        <v>6</v>
      </c>
      <c r="I4" s="559" t="s">
        <v>37</v>
      </c>
      <c r="J4" s="559" t="s">
        <v>0</v>
      </c>
      <c r="K4" s="534" t="s">
        <v>103</v>
      </c>
      <c r="L4" s="603"/>
      <c r="M4" s="219" t="s">
        <v>145</v>
      </c>
      <c r="N4" s="560" t="s">
        <v>49</v>
      </c>
      <c r="O4" s="533"/>
      <c r="P4" s="533"/>
      <c r="Q4" s="533"/>
      <c r="R4" s="533"/>
      <c r="S4" s="533"/>
      <c r="T4" s="533"/>
      <c r="U4" s="533"/>
      <c r="V4" s="534" t="s">
        <v>104</v>
      </c>
      <c r="W4" s="535"/>
      <c r="X4" s="533" t="s">
        <v>183</v>
      </c>
      <c r="Y4" s="533"/>
      <c r="Z4" s="156"/>
      <c r="AA4" s="486" t="s">
        <v>12</v>
      </c>
      <c r="AB4" s="486"/>
      <c r="AC4" s="486"/>
      <c r="AD4" s="486"/>
      <c r="AE4" s="486"/>
      <c r="AF4" s="486"/>
      <c r="AG4" s="486"/>
      <c r="AH4" s="486"/>
      <c r="AI4" s="486"/>
      <c r="AJ4" s="486"/>
      <c r="AK4" s="594" t="s">
        <v>177</v>
      </c>
      <c r="AL4" s="595"/>
      <c r="AM4" s="601" t="s">
        <v>59</v>
      </c>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N4" s="602"/>
      <c r="BO4" s="602"/>
      <c r="BP4" s="602"/>
      <c r="BQ4" s="602"/>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39"/>
      <c r="ED4" s="339"/>
      <c r="EE4" s="340"/>
      <c r="EF4" s="484" t="s">
        <v>117</v>
      </c>
      <c r="EG4" s="485"/>
      <c r="EH4" s="485"/>
      <c r="EI4" s="615" t="s">
        <v>108</v>
      </c>
      <c r="EK4" s="475" t="s">
        <v>122</v>
      </c>
      <c r="EL4" s="475"/>
      <c r="EM4" s="475"/>
      <c r="EN4" s="475"/>
      <c r="EO4" s="475" t="s">
        <v>123</v>
      </c>
      <c r="EP4" s="475"/>
      <c r="EQ4" s="475"/>
      <c r="ER4" s="475"/>
      <c r="ES4" s="625" t="s">
        <v>139</v>
      </c>
      <c r="ET4" s="604" t="s">
        <v>121</v>
      </c>
      <c r="EU4" s="607" t="s">
        <v>99</v>
      </c>
      <c r="EV4" s="607"/>
      <c r="EW4" s="607"/>
      <c r="EX4" s="607"/>
      <c r="EY4" s="607"/>
      <c r="EZ4" s="607"/>
      <c r="FA4" s="607"/>
      <c r="FB4" s="607"/>
      <c r="FC4" s="607"/>
      <c r="FD4" s="607"/>
      <c r="FE4" s="607"/>
      <c r="FF4" s="607"/>
      <c r="FG4" s="444" t="s">
        <v>100</v>
      </c>
      <c r="FH4" s="444"/>
      <c r="FI4" s="444"/>
      <c r="FJ4" s="605" t="s">
        <v>30</v>
      </c>
      <c r="FL4" s="43"/>
      <c r="FM4" s="43"/>
      <c r="FN4" s="186"/>
      <c r="FO4" s="186"/>
      <c r="FP4" s="186"/>
      <c r="FQ4" s="186"/>
      <c r="FR4" s="186"/>
      <c r="FS4" s="186"/>
      <c r="FT4" s="186"/>
      <c r="FU4" s="186"/>
      <c r="FV4" s="186"/>
      <c r="FW4" s="187"/>
    </row>
    <row r="5" spans="1:179" s="44" customFormat="1" ht="30.75" customHeight="1" x14ac:dyDescent="0.15">
      <c r="G5" s="37"/>
      <c r="H5" s="555"/>
      <c r="I5" s="494"/>
      <c r="J5" s="494"/>
      <c r="K5" s="536"/>
      <c r="L5" s="557"/>
      <c r="M5" s="589" t="s">
        <v>144</v>
      </c>
      <c r="N5" s="565" t="s">
        <v>39</v>
      </c>
      <c r="O5" s="496" t="s">
        <v>29</v>
      </c>
      <c r="P5" s="529" t="s">
        <v>156</v>
      </c>
      <c r="Q5" s="530"/>
      <c r="R5" s="540" t="s">
        <v>50</v>
      </c>
      <c r="S5" s="556"/>
      <c r="T5" s="556"/>
      <c r="U5" s="556"/>
      <c r="V5" s="536"/>
      <c r="W5" s="537"/>
      <c r="X5" s="563" t="s">
        <v>22</v>
      </c>
      <c r="Y5" s="540" t="s">
        <v>40</v>
      </c>
      <c r="Z5" s="155"/>
      <c r="AA5" s="517" t="s">
        <v>41</v>
      </c>
      <c r="AB5" s="29"/>
      <c r="AC5" s="45"/>
      <c r="AD5" s="45"/>
      <c r="AE5" s="45"/>
      <c r="AF5" s="45"/>
      <c r="AG5" s="582" t="s">
        <v>152</v>
      </c>
      <c r="AH5" s="583"/>
      <c r="AI5" s="507" t="s">
        <v>13</v>
      </c>
      <c r="AJ5" s="508"/>
      <c r="AK5" s="341"/>
      <c r="AL5" s="596" t="s">
        <v>179</v>
      </c>
      <c r="AM5" s="533" t="s">
        <v>113</v>
      </c>
      <c r="AN5" s="533"/>
      <c r="AO5" s="533"/>
      <c r="AP5" s="533"/>
      <c r="AQ5" s="533"/>
      <c r="AR5" s="533"/>
      <c r="AS5" s="533"/>
      <c r="AT5" s="533"/>
      <c r="AU5" s="533"/>
      <c r="AV5" s="533"/>
      <c r="AW5" s="533"/>
      <c r="AX5" s="533"/>
      <c r="AY5" s="533"/>
      <c r="AZ5" s="533"/>
      <c r="BA5" s="533"/>
      <c r="BB5" s="533"/>
      <c r="BC5" s="533"/>
      <c r="BD5" s="533"/>
      <c r="BE5" s="533"/>
      <c r="BF5" s="533"/>
      <c r="BG5" s="533"/>
      <c r="BH5" s="533"/>
      <c r="BI5" s="533"/>
      <c r="BJ5" s="533"/>
      <c r="BK5" s="533"/>
      <c r="BL5" s="533"/>
      <c r="BM5" s="533"/>
      <c r="BN5" s="533"/>
      <c r="BO5" s="533"/>
      <c r="BP5" s="533"/>
      <c r="BQ5" s="533"/>
      <c r="BR5" s="533"/>
      <c r="BS5" s="533"/>
      <c r="BT5" s="533"/>
      <c r="BU5" s="533"/>
      <c r="BV5" s="533"/>
      <c r="BW5" s="533"/>
      <c r="BX5" s="533"/>
      <c r="BY5" s="533"/>
      <c r="BZ5" s="533"/>
      <c r="CA5" s="533"/>
      <c r="CB5" s="533"/>
      <c r="CC5" s="533"/>
      <c r="CD5" s="533"/>
      <c r="CE5" s="533"/>
      <c r="CF5" s="533"/>
      <c r="CG5" s="533"/>
      <c r="CH5" s="533"/>
      <c r="CI5" s="533"/>
      <c r="CJ5" s="533"/>
      <c r="CK5" s="533"/>
      <c r="CL5" s="533"/>
      <c r="CM5" s="533"/>
      <c r="CN5" s="533"/>
      <c r="CO5" s="533"/>
      <c r="CP5" s="533"/>
      <c r="CQ5" s="533"/>
      <c r="CR5" s="533"/>
      <c r="CS5" s="533"/>
      <c r="CT5" s="533"/>
      <c r="CU5" s="646" t="s">
        <v>137</v>
      </c>
      <c r="CV5" s="533"/>
      <c r="CW5" s="533"/>
      <c r="CX5" s="533"/>
      <c r="CY5" s="533"/>
      <c r="CZ5" s="533"/>
      <c r="DA5" s="533"/>
      <c r="DB5" s="533"/>
      <c r="DC5" s="533"/>
      <c r="DD5" s="533"/>
      <c r="DE5" s="533"/>
      <c r="DF5" s="533"/>
      <c r="DG5" s="533"/>
      <c r="DH5" s="533"/>
      <c r="DI5" s="533"/>
      <c r="DJ5" s="533"/>
      <c r="DK5" s="533"/>
      <c r="DL5" s="533"/>
      <c r="DM5" s="533"/>
      <c r="DN5" s="533"/>
      <c r="DO5" s="533"/>
      <c r="DP5" s="533"/>
      <c r="DQ5" s="533"/>
      <c r="DR5" s="533"/>
      <c r="DS5" s="533"/>
      <c r="DT5" s="533"/>
      <c r="DU5" s="533"/>
      <c r="DV5" s="533"/>
      <c r="DW5" s="533"/>
      <c r="DX5" s="533"/>
      <c r="DY5" s="533"/>
      <c r="DZ5" s="533"/>
      <c r="EA5" s="533"/>
      <c r="EB5" s="533"/>
      <c r="EC5" s="533"/>
      <c r="ED5" s="647"/>
      <c r="EE5" s="641" t="s">
        <v>14</v>
      </c>
      <c r="EF5" s="560" t="s">
        <v>101</v>
      </c>
      <c r="EG5" s="533"/>
      <c r="EH5" s="533"/>
      <c r="EI5" s="587"/>
      <c r="EK5" s="475"/>
      <c r="EL5" s="475"/>
      <c r="EM5" s="475"/>
      <c r="EN5" s="475"/>
      <c r="EO5" s="475"/>
      <c r="EP5" s="475"/>
      <c r="EQ5" s="475"/>
      <c r="ER5" s="475"/>
      <c r="ES5" s="625"/>
      <c r="ET5" s="604"/>
      <c r="EU5" s="607" t="s">
        <v>122</v>
      </c>
      <c r="EV5" s="607"/>
      <c r="EW5" s="607"/>
      <c r="EX5" s="607"/>
      <c r="EY5" s="607"/>
      <c r="EZ5" s="607"/>
      <c r="FA5" s="607"/>
      <c r="FB5" s="607"/>
      <c r="FC5" s="607" t="s">
        <v>124</v>
      </c>
      <c r="FD5" s="607"/>
      <c r="FE5" s="607"/>
      <c r="FF5" s="607"/>
      <c r="FG5" s="494" t="s">
        <v>101</v>
      </c>
      <c r="FH5" s="494"/>
      <c r="FI5" s="494"/>
      <c r="FJ5" s="605"/>
      <c r="FL5" s="37"/>
      <c r="FM5" s="37"/>
      <c r="FN5" s="188"/>
      <c r="FO5" s="188"/>
      <c r="FP5" s="188"/>
      <c r="FQ5" s="188"/>
      <c r="FR5" s="188"/>
      <c r="FS5" s="188"/>
      <c r="FT5" s="188"/>
      <c r="FU5" s="188"/>
      <c r="FV5" s="188"/>
      <c r="FW5" s="37"/>
    </row>
    <row r="6" spans="1:179" s="44" customFormat="1" ht="30.75" customHeight="1" x14ac:dyDescent="0.15">
      <c r="G6" s="37"/>
      <c r="H6" s="555"/>
      <c r="I6" s="494"/>
      <c r="J6" s="494"/>
      <c r="K6" s="536"/>
      <c r="L6" s="557"/>
      <c r="M6" s="590"/>
      <c r="N6" s="566"/>
      <c r="O6" s="567"/>
      <c r="P6" s="509"/>
      <c r="Q6" s="531"/>
      <c r="R6" s="536"/>
      <c r="S6" s="557"/>
      <c r="T6" s="557"/>
      <c r="U6" s="557"/>
      <c r="V6" s="536"/>
      <c r="W6" s="537"/>
      <c r="X6" s="564"/>
      <c r="Y6" s="536"/>
      <c r="Z6" s="587" t="s">
        <v>47</v>
      </c>
      <c r="AA6" s="518"/>
      <c r="AB6" s="61"/>
      <c r="AC6" s="28"/>
      <c r="AD6" s="27"/>
      <c r="AE6" s="27"/>
      <c r="AF6" s="12"/>
      <c r="AG6" s="584"/>
      <c r="AH6" s="585"/>
      <c r="AI6" s="509"/>
      <c r="AJ6" s="510"/>
      <c r="AK6" s="592" t="s">
        <v>178</v>
      </c>
      <c r="AL6" s="597"/>
      <c r="AM6" s="503" t="s">
        <v>62</v>
      </c>
      <c r="AN6" s="503"/>
      <c r="AO6" s="503"/>
      <c r="AP6" s="503"/>
      <c r="AQ6" s="503"/>
      <c r="AR6" s="503"/>
      <c r="AS6" s="503"/>
      <c r="AT6" s="503"/>
      <c r="AU6" s="503"/>
      <c r="AV6" s="502" t="s">
        <v>65</v>
      </c>
      <c r="AW6" s="503"/>
      <c r="AX6" s="503"/>
      <c r="AY6" s="503"/>
      <c r="AZ6" s="503"/>
      <c r="BA6" s="503"/>
      <c r="BB6" s="503"/>
      <c r="BC6" s="503"/>
      <c r="BD6" s="504"/>
      <c r="BE6" s="503" t="s">
        <v>112</v>
      </c>
      <c r="BF6" s="503"/>
      <c r="BG6" s="503"/>
      <c r="BH6" s="503"/>
      <c r="BI6" s="503"/>
      <c r="BJ6" s="503"/>
      <c r="BK6" s="503"/>
      <c r="BL6" s="503"/>
      <c r="BM6" s="504"/>
      <c r="BN6" s="502" t="s">
        <v>63</v>
      </c>
      <c r="BO6" s="503"/>
      <c r="BP6" s="503"/>
      <c r="BQ6" s="503"/>
      <c r="BR6" s="503"/>
      <c r="BS6" s="503"/>
      <c r="BT6" s="503"/>
      <c r="BU6" s="503"/>
      <c r="BV6" s="503"/>
      <c r="BW6" s="503"/>
      <c r="BX6" s="503"/>
      <c r="BY6" s="503"/>
      <c r="BZ6" s="503"/>
      <c r="CA6" s="503"/>
      <c r="CB6" s="503"/>
      <c r="CC6" s="503"/>
      <c r="CD6" s="503"/>
      <c r="CE6" s="503"/>
      <c r="CF6" s="503"/>
      <c r="CG6" s="503"/>
      <c r="CH6" s="503"/>
      <c r="CI6" s="503"/>
      <c r="CJ6" s="503"/>
      <c r="CK6" s="503"/>
      <c r="CL6" s="503"/>
      <c r="CM6" s="503"/>
      <c r="CN6" s="503"/>
      <c r="CO6" s="503"/>
      <c r="CP6" s="503"/>
      <c r="CQ6" s="503"/>
      <c r="CR6" s="503"/>
      <c r="CS6" s="503"/>
      <c r="CT6" s="503"/>
      <c r="CU6" s="648" t="s">
        <v>115</v>
      </c>
      <c r="CV6" s="649"/>
      <c r="CW6" s="649"/>
      <c r="CX6" s="649"/>
      <c r="CY6" s="649"/>
      <c r="CZ6" s="649"/>
      <c r="DA6" s="649"/>
      <c r="DB6" s="649"/>
      <c r="DC6" s="650"/>
      <c r="DD6" s="503" t="s">
        <v>64</v>
      </c>
      <c r="DE6" s="503"/>
      <c r="DF6" s="503"/>
      <c r="DG6" s="503"/>
      <c r="DH6" s="503"/>
      <c r="DI6" s="503"/>
      <c r="DJ6" s="503"/>
      <c r="DK6" s="503"/>
      <c r="DL6" s="503"/>
      <c r="DM6" s="502" t="s">
        <v>86</v>
      </c>
      <c r="DN6" s="503"/>
      <c r="DO6" s="503"/>
      <c r="DP6" s="503"/>
      <c r="DQ6" s="503"/>
      <c r="DR6" s="503"/>
      <c r="DS6" s="503"/>
      <c r="DT6" s="503"/>
      <c r="DU6" s="504"/>
      <c r="DV6" s="503" t="s">
        <v>133</v>
      </c>
      <c r="DW6" s="503"/>
      <c r="DX6" s="503"/>
      <c r="DY6" s="503"/>
      <c r="DZ6" s="503"/>
      <c r="EA6" s="503"/>
      <c r="EB6" s="503"/>
      <c r="EC6" s="503"/>
      <c r="ED6" s="504"/>
      <c r="EE6" s="642"/>
      <c r="EF6" s="500" t="s">
        <v>118</v>
      </c>
      <c r="EG6" s="500" t="s">
        <v>119</v>
      </c>
      <c r="EH6" s="500" t="s">
        <v>120</v>
      </c>
      <c r="EI6" s="587"/>
      <c r="EK6" s="475" t="s">
        <v>8</v>
      </c>
      <c r="EL6" s="475"/>
      <c r="EM6" s="475"/>
      <c r="EN6" s="475"/>
      <c r="EO6" s="475" t="s">
        <v>8</v>
      </c>
      <c r="EP6" s="475"/>
      <c r="EQ6" s="475"/>
      <c r="ER6" s="475"/>
      <c r="ES6" s="625"/>
      <c r="ET6" s="604"/>
      <c r="EU6" s="607" t="s">
        <v>8</v>
      </c>
      <c r="EV6" s="607"/>
      <c r="EW6" s="607"/>
      <c r="EX6" s="607"/>
      <c r="EY6" s="607"/>
      <c r="EZ6" s="607"/>
      <c r="FA6" s="607"/>
      <c r="FB6" s="607"/>
      <c r="FC6" s="607" t="s">
        <v>87</v>
      </c>
      <c r="FD6" s="607"/>
      <c r="FE6" s="607"/>
      <c r="FF6" s="607"/>
      <c r="FG6" s="608" t="s">
        <v>118</v>
      </c>
      <c r="FH6" s="608" t="s">
        <v>119</v>
      </c>
      <c r="FI6" s="608" t="s">
        <v>120</v>
      </c>
      <c r="FJ6" s="605"/>
      <c r="FL6" s="65" t="s">
        <v>102</v>
      </c>
      <c r="FM6" s="65"/>
      <c r="FN6" s="188"/>
      <c r="FO6" s="189"/>
      <c r="FP6" s="189"/>
      <c r="FQ6" s="189"/>
      <c r="FR6" s="189"/>
      <c r="FS6" s="189"/>
      <c r="FT6" s="189"/>
      <c r="FU6" s="189"/>
      <c r="FV6" s="189"/>
      <c r="FW6" s="190"/>
    </row>
    <row r="7" spans="1:179" s="44" customFormat="1" ht="30.75" customHeight="1" x14ac:dyDescent="0.2">
      <c r="G7" s="37"/>
      <c r="H7" s="555"/>
      <c r="I7" s="494"/>
      <c r="J7" s="494"/>
      <c r="K7" s="536"/>
      <c r="L7" s="557"/>
      <c r="M7" s="590"/>
      <c r="N7" s="566"/>
      <c r="O7" s="567"/>
      <c r="P7" s="511"/>
      <c r="Q7" s="532"/>
      <c r="R7" s="538"/>
      <c r="S7" s="558"/>
      <c r="T7" s="558"/>
      <c r="U7" s="558"/>
      <c r="V7" s="536"/>
      <c r="W7" s="537"/>
      <c r="X7" s="564"/>
      <c r="Y7" s="536"/>
      <c r="Z7" s="587"/>
      <c r="AA7" s="518"/>
      <c r="AB7" s="581" t="s">
        <v>1</v>
      </c>
      <c r="AC7" s="528" t="s">
        <v>15</v>
      </c>
      <c r="AD7" s="528" t="s">
        <v>16</v>
      </c>
      <c r="AE7" s="528" t="s">
        <v>17</v>
      </c>
      <c r="AF7" s="598" t="s">
        <v>4</v>
      </c>
      <c r="AG7" s="586" t="s">
        <v>52</v>
      </c>
      <c r="AH7" s="586" t="s">
        <v>53</v>
      </c>
      <c r="AI7" s="509"/>
      <c r="AJ7" s="510"/>
      <c r="AK7" s="592"/>
      <c r="AL7" s="597"/>
      <c r="AM7" s="521" t="s">
        <v>79</v>
      </c>
      <c r="AN7" s="521"/>
      <c r="AO7" s="521"/>
      <c r="AP7" s="521"/>
      <c r="AQ7" s="521"/>
      <c r="AR7" s="521"/>
      <c r="AS7" s="521"/>
      <c r="AT7" s="522"/>
      <c r="AU7" s="525" t="s">
        <v>61</v>
      </c>
      <c r="AV7" s="568" t="s">
        <v>80</v>
      </c>
      <c r="AW7" s="569"/>
      <c r="AX7" s="569"/>
      <c r="AY7" s="569"/>
      <c r="AZ7" s="569"/>
      <c r="BA7" s="569"/>
      <c r="BB7" s="569"/>
      <c r="BC7" s="569"/>
      <c r="BD7" s="489" t="s">
        <v>61</v>
      </c>
      <c r="BE7" s="521" t="s">
        <v>114</v>
      </c>
      <c r="BF7" s="521"/>
      <c r="BG7" s="521"/>
      <c r="BH7" s="521"/>
      <c r="BI7" s="521"/>
      <c r="BJ7" s="521"/>
      <c r="BK7" s="521"/>
      <c r="BL7" s="522"/>
      <c r="BM7" s="489" t="s">
        <v>61</v>
      </c>
      <c r="BN7" s="570" t="s">
        <v>72</v>
      </c>
      <c r="BO7" s="521"/>
      <c r="BP7" s="521"/>
      <c r="BQ7" s="521"/>
      <c r="BR7" s="521"/>
      <c r="BS7" s="521"/>
      <c r="BT7" s="521"/>
      <c r="BU7" s="521"/>
      <c r="BV7" s="572" t="s">
        <v>70</v>
      </c>
      <c r="BW7" s="571"/>
      <c r="BX7" s="571"/>
      <c r="BY7" s="571"/>
      <c r="BZ7" s="571"/>
      <c r="CA7" s="571"/>
      <c r="CB7" s="571"/>
      <c r="CC7" s="573"/>
      <c r="CD7" s="571" t="s">
        <v>69</v>
      </c>
      <c r="CE7" s="571"/>
      <c r="CF7" s="571"/>
      <c r="CG7" s="571"/>
      <c r="CH7" s="571"/>
      <c r="CI7" s="571"/>
      <c r="CJ7" s="571"/>
      <c r="CK7" s="571"/>
      <c r="CL7" s="572" t="s">
        <v>71</v>
      </c>
      <c r="CM7" s="571"/>
      <c r="CN7" s="571"/>
      <c r="CO7" s="571"/>
      <c r="CP7" s="571"/>
      <c r="CQ7" s="571"/>
      <c r="CR7" s="571"/>
      <c r="CS7" s="576"/>
      <c r="CT7" s="577" t="s">
        <v>61</v>
      </c>
      <c r="CU7" s="572" t="s">
        <v>81</v>
      </c>
      <c r="CV7" s="571"/>
      <c r="CW7" s="571"/>
      <c r="CX7" s="571"/>
      <c r="CY7" s="571"/>
      <c r="CZ7" s="571"/>
      <c r="DA7" s="571"/>
      <c r="DB7" s="576"/>
      <c r="DC7" s="651" t="s">
        <v>61</v>
      </c>
      <c r="DD7" s="609" t="s">
        <v>76</v>
      </c>
      <c r="DE7" s="609"/>
      <c r="DF7" s="609"/>
      <c r="DG7" s="609"/>
      <c r="DH7" s="609"/>
      <c r="DI7" s="609"/>
      <c r="DJ7" s="609"/>
      <c r="DK7" s="610"/>
      <c r="DL7" s="525" t="s">
        <v>61</v>
      </c>
      <c r="DM7" s="570" t="s">
        <v>105</v>
      </c>
      <c r="DN7" s="521"/>
      <c r="DO7" s="521"/>
      <c r="DP7" s="521"/>
      <c r="DQ7" s="521"/>
      <c r="DR7" s="521"/>
      <c r="DS7" s="521"/>
      <c r="DT7" s="522"/>
      <c r="DU7" s="489" t="s">
        <v>61</v>
      </c>
      <c r="DV7" s="521" t="s">
        <v>73</v>
      </c>
      <c r="DW7" s="521"/>
      <c r="DX7" s="521"/>
      <c r="DY7" s="521"/>
      <c r="DZ7" s="521"/>
      <c r="EA7" s="521"/>
      <c r="EB7" s="521"/>
      <c r="EC7" s="522"/>
      <c r="ED7" s="489" t="s">
        <v>61</v>
      </c>
      <c r="EE7" s="642"/>
      <c r="EF7" s="501"/>
      <c r="EG7" s="501"/>
      <c r="EH7" s="501"/>
      <c r="EI7" s="587"/>
      <c r="EK7" s="475"/>
      <c r="EL7" s="475"/>
      <c r="EM7" s="475"/>
      <c r="EN7" s="475"/>
      <c r="EO7" s="475"/>
      <c r="EP7" s="475"/>
      <c r="EQ7" s="475"/>
      <c r="ER7" s="475"/>
      <c r="ES7" s="625"/>
      <c r="ET7" s="604"/>
      <c r="EU7" s="606" t="s">
        <v>62</v>
      </c>
      <c r="EV7" s="606" t="s">
        <v>65</v>
      </c>
      <c r="EW7" s="606" t="s">
        <v>125</v>
      </c>
      <c r="EX7" s="606" t="s">
        <v>84</v>
      </c>
      <c r="EY7" s="606"/>
      <c r="EZ7" s="606"/>
      <c r="FA7" s="606"/>
      <c r="FB7" s="606"/>
      <c r="FC7" s="604" t="s">
        <v>115</v>
      </c>
      <c r="FD7" s="604" t="s">
        <v>64</v>
      </c>
      <c r="FE7" s="604" t="s">
        <v>86</v>
      </c>
      <c r="FF7" s="604" t="s">
        <v>128</v>
      </c>
      <c r="FG7" s="608"/>
      <c r="FH7" s="608"/>
      <c r="FI7" s="608"/>
      <c r="FJ7" s="605"/>
      <c r="FL7" s="482" t="s">
        <v>31</v>
      </c>
      <c r="FM7" s="638" t="s">
        <v>180</v>
      </c>
      <c r="FN7" s="483" t="s">
        <v>32</v>
      </c>
      <c r="FO7" s="552" t="s">
        <v>186</v>
      </c>
      <c r="FP7" s="480" t="s">
        <v>46</v>
      </c>
      <c r="FQ7" s="480" t="s">
        <v>187</v>
      </c>
      <c r="FR7" s="634" t="s">
        <v>188</v>
      </c>
      <c r="FS7" s="547" t="s">
        <v>48</v>
      </c>
      <c r="FT7" s="548"/>
      <c r="FU7" s="547" t="s">
        <v>181</v>
      </c>
      <c r="FV7" s="548"/>
      <c r="FW7" s="477" t="s">
        <v>33</v>
      </c>
    </row>
    <row r="8" spans="1:179" s="44" customFormat="1" ht="57" customHeight="1" x14ac:dyDescent="0.2">
      <c r="A8" s="551" t="s">
        <v>34</v>
      </c>
      <c r="B8" s="551" t="s">
        <v>36</v>
      </c>
      <c r="C8" s="551" t="s">
        <v>25</v>
      </c>
      <c r="D8" s="551" t="s">
        <v>51</v>
      </c>
      <c r="E8" s="551" t="s">
        <v>26</v>
      </c>
      <c r="F8" s="551" t="s">
        <v>54</v>
      </c>
      <c r="G8" s="551" t="s">
        <v>27</v>
      </c>
      <c r="H8" s="555"/>
      <c r="I8" s="494"/>
      <c r="J8" s="494"/>
      <c r="K8" s="536"/>
      <c r="L8" s="557"/>
      <c r="M8" s="590"/>
      <c r="N8" s="566"/>
      <c r="O8" s="567"/>
      <c r="P8" s="523" t="s">
        <v>23</v>
      </c>
      <c r="Q8" s="561" t="s">
        <v>158</v>
      </c>
      <c r="R8" s="498" t="s">
        <v>28</v>
      </c>
      <c r="S8" s="519"/>
      <c r="T8" s="498" t="s">
        <v>24</v>
      </c>
      <c r="U8" s="519"/>
      <c r="V8" s="536"/>
      <c r="W8" s="537"/>
      <c r="X8" s="564"/>
      <c r="Y8" s="536"/>
      <c r="Z8" s="587"/>
      <c r="AA8" s="518"/>
      <c r="AB8" s="581"/>
      <c r="AC8" s="528"/>
      <c r="AD8" s="528"/>
      <c r="AE8" s="528"/>
      <c r="AF8" s="598"/>
      <c r="AG8" s="586"/>
      <c r="AH8" s="586"/>
      <c r="AI8" s="511"/>
      <c r="AJ8" s="512"/>
      <c r="AK8" s="592"/>
      <c r="AL8" s="597"/>
      <c r="AM8" s="519" t="s">
        <v>18</v>
      </c>
      <c r="AN8" s="492" t="s">
        <v>147</v>
      </c>
      <c r="AO8" s="492" t="s">
        <v>148</v>
      </c>
      <c r="AP8" s="492" t="s">
        <v>149</v>
      </c>
      <c r="AQ8" s="492" t="s">
        <v>150</v>
      </c>
      <c r="AR8" s="494" t="s">
        <v>151</v>
      </c>
      <c r="AS8" s="496" t="s">
        <v>19</v>
      </c>
      <c r="AT8" s="498" t="s">
        <v>94</v>
      </c>
      <c r="AU8" s="526"/>
      <c r="AV8" s="599" t="s">
        <v>68</v>
      </c>
      <c r="AW8" s="494" t="s">
        <v>18</v>
      </c>
      <c r="AX8" s="492" t="s">
        <v>147</v>
      </c>
      <c r="AY8" s="492" t="s">
        <v>148</v>
      </c>
      <c r="AZ8" s="492" t="s">
        <v>149</v>
      </c>
      <c r="BA8" s="492" t="s">
        <v>150</v>
      </c>
      <c r="BB8" s="494" t="s">
        <v>151</v>
      </c>
      <c r="BC8" s="496" t="s">
        <v>19</v>
      </c>
      <c r="BD8" s="490"/>
      <c r="BE8" s="519" t="s">
        <v>18</v>
      </c>
      <c r="BF8" s="492" t="s">
        <v>147</v>
      </c>
      <c r="BG8" s="492" t="s">
        <v>148</v>
      </c>
      <c r="BH8" s="492" t="s">
        <v>149</v>
      </c>
      <c r="BI8" s="492" t="s">
        <v>150</v>
      </c>
      <c r="BJ8" s="494" t="s">
        <v>151</v>
      </c>
      <c r="BK8" s="496" t="s">
        <v>19</v>
      </c>
      <c r="BL8" s="498" t="s">
        <v>126</v>
      </c>
      <c r="BM8" s="490"/>
      <c r="BN8" s="626" t="s">
        <v>68</v>
      </c>
      <c r="BO8" s="481" t="s">
        <v>18</v>
      </c>
      <c r="BP8" s="492" t="s">
        <v>147</v>
      </c>
      <c r="BQ8" s="492" t="s">
        <v>148</v>
      </c>
      <c r="BR8" s="492" t="s">
        <v>149</v>
      </c>
      <c r="BS8" s="492" t="s">
        <v>150</v>
      </c>
      <c r="BT8" s="494" t="s">
        <v>151</v>
      </c>
      <c r="BU8" s="540" t="s">
        <v>19</v>
      </c>
      <c r="BV8" s="487" t="s">
        <v>68</v>
      </c>
      <c r="BW8" s="543" t="s">
        <v>18</v>
      </c>
      <c r="BX8" s="505" t="s">
        <v>147</v>
      </c>
      <c r="BY8" s="505" t="s">
        <v>148</v>
      </c>
      <c r="BZ8" s="505" t="s">
        <v>149</v>
      </c>
      <c r="CA8" s="505" t="s">
        <v>150</v>
      </c>
      <c r="CB8" s="543" t="s">
        <v>151</v>
      </c>
      <c r="CC8" s="574" t="s">
        <v>19</v>
      </c>
      <c r="CD8" s="632" t="s">
        <v>68</v>
      </c>
      <c r="CE8" s="543" t="s">
        <v>18</v>
      </c>
      <c r="CF8" s="505" t="s">
        <v>147</v>
      </c>
      <c r="CG8" s="505" t="s">
        <v>148</v>
      </c>
      <c r="CH8" s="505" t="s">
        <v>149</v>
      </c>
      <c r="CI8" s="505" t="s">
        <v>150</v>
      </c>
      <c r="CJ8" s="543" t="s">
        <v>151</v>
      </c>
      <c r="CK8" s="630" t="s">
        <v>19</v>
      </c>
      <c r="CL8" s="487" t="s">
        <v>68</v>
      </c>
      <c r="CM8" s="543" t="s">
        <v>18</v>
      </c>
      <c r="CN8" s="505" t="s">
        <v>147</v>
      </c>
      <c r="CO8" s="505" t="s">
        <v>148</v>
      </c>
      <c r="CP8" s="505" t="s">
        <v>149</v>
      </c>
      <c r="CQ8" s="505" t="s">
        <v>150</v>
      </c>
      <c r="CR8" s="543" t="s">
        <v>151</v>
      </c>
      <c r="CS8" s="545" t="s">
        <v>19</v>
      </c>
      <c r="CT8" s="578"/>
      <c r="CU8" s="487" t="s">
        <v>68</v>
      </c>
      <c r="CV8" s="543" t="s">
        <v>18</v>
      </c>
      <c r="CW8" s="505" t="s">
        <v>147</v>
      </c>
      <c r="CX8" s="505" t="s">
        <v>148</v>
      </c>
      <c r="CY8" s="505" t="s">
        <v>149</v>
      </c>
      <c r="CZ8" s="505" t="s">
        <v>150</v>
      </c>
      <c r="DA8" s="543" t="s">
        <v>151</v>
      </c>
      <c r="DB8" s="545" t="s">
        <v>19</v>
      </c>
      <c r="DC8" s="652"/>
      <c r="DD8" s="541" t="s">
        <v>18</v>
      </c>
      <c r="DE8" s="621" t="s">
        <v>147</v>
      </c>
      <c r="DF8" s="621" t="s">
        <v>148</v>
      </c>
      <c r="DG8" s="621" t="s">
        <v>149</v>
      </c>
      <c r="DH8" s="621" t="s">
        <v>150</v>
      </c>
      <c r="DI8" s="623" t="s">
        <v>151</v>
      </c>
      <c r="DJ8" s="617" t="s">
        <v>19</v>
      </c>
      <c r="DK8" s="619" t="s">
        <v>78</v>
      </c>
      <c r="DL8" s="526"/>
      <c r="DM8" s="613" t="s">
        <v>18</v>
      </c>
      <c r="DN8" s="492" t="s">
        <v>147</v>
      </c>
      <c r="DO8" s="492" t="s">
        <v>148</v>
      </c>
      <c r="DP8" s="492" t="s">
        <v>149</v>
      </c>
      <c r="DQ8" s="492" t="s">
        <v>150</v>
      </c>
      <c r="DR8" s="494" t="s">
        <v>151</v>
      </c>
      <c r="DS8" s="496" t="s">
        <v>19</v>
      </c>
      <c r="DT8" s="498" t="s">
        <v>78</v>
      </c>
      <c r="DU8" s="490"/>
      <c r="DV8" s="644" t="s">
        <v>18</v>
      </c>
      <c r="DW8" s="492" t="s">
        <v>147</v>
      </c>
      <c r="DX8" s="492" t="s">
        <v>148</v>
      </c>
      <c r="DY8" s="492" t="s">
        <v>149</v>
      </c>
      <c r="DZ8" s="492" t="s">
        <v>150</v>
      </c>
      <c r="EA8" s="494" t="s">
        <v>151</v>
      </c>
      <c r="EB8" s="496" t="s">
        <v>19</v>
      </c>
      <c r="EC8" s="498" t="s">
        <v>75</v>
      </c>
      <c r="ED8" s="490"/>
      <c r="EE8" s="642"/>
      <c r="EF8" s="611" t="s">
        <v>83</v>
      </c>
      <c r="EG8" s="611" t="s">
        <v>184</v>
      </c>
      <c r="EH8" s="611" t="s">
        <v>82</v>
      </c>
      <c r="EI8" s="587"/>
      <c r="EK8" s="476" t="s">
        <v>62</v>
      </c>
      <c r="EL8" s="476" t="s">
        <v>65</v>
      </c>
      <c r="EM8" s="476" t="s">
        <v>125</v>
      </c>
      <c r="EN8" s="476" t="s">
        <v>84</v>
      </c>
      <c r="EO8" s="476" t="s">
        <v>140</v>
      </c>
      <c r="EP8" s="476" t="s">
        <v>141</v>
      </c>
      <c r="EQ8" s="476" t="s">
        <v>142</v>
      </c>
      <c r="ER8" s="476" t="s">
        <v>143</v>
      </c>
      <c r="ES8" s="625"/>
      <c r="ET8" s="604"/>
      <c r="EU8" s="606"/>
      <c r="EV8" s="606"/>
      <c r="EW8" s="606"/>
      <c r="EX8" s="606"/>
      <c r="EY8" s="606"/>
      <c r="EZ8" s="606"/>
      <c r="FA8" s="606"/>
      <c r="FB8" s="606"/>
      <c r="FC8" s="604"/>
      <c r="FD8" s="604"/>
      <c r="FE8" s="604"/>
      <c r="FF8" s="604"/>
      <c r="FG8" s="608"/>
      <c r="FH8" s="608"/>
      <c r="FI8" s="608"/>
      <c r="FJ8" s="605"/>
      <c r="FL8" s="482"/>
      <c r="FM8" s="639"/>
      <c r="FN8" s="483"/>
      <c r="FO8" s="553"/>
      <c r="FP8" s="481"/>
      <c r="FQ8" s="481"/>
      <c r="FR8" s="635"/>
      <c r="FS8" s="549"/>
      <c r="FT8" s="550"/>
      <c r="FU8" s="549"/>
      <c r="FV8" s="550"/>
      <c r="FW8" s="478"/>
    </row>
    <row r="9" spans="1:179" s="37" customFormat="1" ht="196.5" customHeight="1" thickBot="1" x14ac:dyDescent="0.2">
      <c r="A9" s="551"/>
      <c r="B9" s="580"/>
      <c r="C9" s="551"/>
      <c r="D9" s="551"/>
      <c r="E9" s="551"/>
      <c r="F9" s="551"/>
      <c r="G9" s="551"/>
      <c r="H9" s="555"/>
      <c r="I9" s="496"/>
      <c r="J9" s="496"/>
      <c r="K9" s="215" t="s">
        <v>111</v>
      </c>
      <c r="L9" s="218"/>
      <c r="M9" s="591"/>
      <c r="N9" s="566"/>
      <c r="O9" s="567"/>
      <c r="P9" s="524"/>
      <c r="Q9" s="562"/>
      <c r="R9" s="46" t="s">
        <v>23</v>
      </c>
      <c r="S9" s="220" t="s">
        <v>116</v>
      </c>
      <c r="T9" s="46" t="s">
        <v>23</v>
      </c>
      <c r="U9" s="220" t="s">
        <v>174</v>
      </c>
      <c r="V9" s="538"/>
      <c r="W9" s="539"/>
      <c r="X9" s="564"/>
      <c r="Y9" s="538"/>
      <c r="Z9" s="588"/>
      <c r="AA9" s="518"/>
      <c r="AB9" s="62" t="s">
        <v>3</v>
      </c>
      <c r="AC9" s="30" t="s">
        <v>3</v>
      </c>
      <c r="AD9" s="30" t="s">
        <v>3</v>
      </c>
      <c r="AE9" s="30" t="s">
        <v>3</v>
      </c>
      <c r="AF9" s="30" t="s">
        <v>3</v>
      </c>
      <c r="AG9" s="247" t="s">
        <v>58</v>
      </c>
      <c r="AH9" s="247" t="s">
        <v>58</v>
      </c>
      <c r="AI9" s="31" t="s">
        <v>20</v>
      </c>
      <c r="AJ9" s="165" t="s">
        <v>21</v>
      </c>
      <c r="AK9" s="593"/>
      <c r="AL9" s="597"/>
      <c r="AM9" s="520"/>
      <c r="AN9" s="493"/>
      <c r="AO9" s="493"/>
      <c r="AP9" s="493"/>
      <c r="AQ9" s="493"/>
      <c r="AR9" s="495"/>
      <c r="AS9" s="497"/>
      <c r="AT9" s="499"/>
      <c r="AU9" s="527"/>
      <c r="AV9" s="600"/>
      <c r="AW9" s="495"/>
      <c r="AX9" s="493"/>
      <c r="AY9" s="493"/>
      <c r="AZ9" s="493"/>
      <c r="BA9" s="493"/>
      <c r="BB9" s="495"/>
      <c r="BC9" s="497"/>
      <c r="BD9" s="491"/>
      <c r="BE9" s="520"/>
      <c r="BF9" s="493"/>
      <c r="BG9" s="493"/>
      <c r="BH9" s="493"/>
      <c r="BI9" s="493"/>
      <c r="BJ9" s="495"/>
      <c r="BK9" s="497"/>
      <c r="BL9" s="499"/>
      <c r="BM9" s="491"/>
      <c r="BN9" s="627"/>
      <c r="BO9" s="628"/>
      <c r="BP9" s="493"/>
      <c r="BQ9" s="493"/>
      <c r="BR9" s="493"/>
      <c r="BS9" s="493"/>
      <c r="BT9" s="495"/>
      <c r="BU9" s="629"/>
      <c r="BV9" s="488"/>
      <c r="BW9" s="544"/>
      <c r="BX9" s="506"/>
      <c r="BY9" s="506"/>
      <c r="BZ9" s="506"/>
      <c r="CA9" s="506"/>
      <c r="CB9" s="544"/>
      <c r="CC9" s="575"/>
      <c r="CD9" s="633"/>
      <c r="CE9" s="544"/>
      <c r="CF9" s="506"/>
      <c r="CG9" s="506"/>
      <c r="CH9" s="506"/>
      <c r="CI9" s="506"/>
      <c r="CJ9" s="544"/>
      <c r="CK9" s="631"/>
      <c r="CL9" s="488"/>
      <c r="CM9" s="544"/>
      <c r="CN9" s="506"/>
      <c r="CO9" s="506"/>
      <c r="CP9" s="506"/>
      <c r="CQ9" s="506"/>
      <c r="CR9" s="544"/>
      <c r="CS9" s="546"/>
      <c r="CT9" s="579"/>
      <c r="CU9" s="488"/>
      <c r="CV9" s="544"/>
      <c r="CW9" s="506"/>
      <c r="CX9" s="506"/>
      <c r="CY9" s="506"/>
      <c r="CZ9" s="506"/>
      <c r="DA9" s="544"/>
      <c r="DB9" s="546"/>
      <c r="DC9" s="653"/>
      <c r="DD9" s="542"/>
      <c r="DE9" s="622"/>
      <c r="DF9" s="622"/>
      <c r="DG9" s="622"/>
      <c r="DH9" s="622"/>
      <c r="DI9" s="624"/>
      <c r="DJ9" s="618"/>
      <c r="DK9" s="620"/>
      <c r="DL9" s="527"/>
      <c r="DM9" s="614"/>
      <c r="DN9" s="493"/>
      <c r="DO9" s="493"/>
      <c r="DP9" s="493"/>
      <c r="DQ9" s="493"/>
      <c r="DR9" s="495"/>
      <c r="DS9" s="497"/>
      <c r="DT9" s="499"/>
      <c r="DU9" s="491"/>
      <c r="DV9" s="645"/>
      <c r="DW9" s="493"/>
      <c r="DX9" s="493"/>
      <c r="DY9" s="493"/>
      <c r="DZ9" s="493"/>
      <c r="EA9" s="495"/>
      <c r="EB9" s="497"/>
      <c r="EC9" s="499"/>
      <c r="ED9" s="491"/>
      <c r="EE9" s="643"/>
      <c r="EF9" s="612"/>
      <c r="EG9" s="612"/>
      <c r="EH9" s="612"/>
      <c r="EI9" s="616"/>
      <c r="EK9" s="476"/>
      <c r="EL9" s="476"/>
      <c r="EM9" s="476"/>
      <c r="EN9" s="476"/>
      <c r="EO9" s="476"/>
      <c r="EP9" s="476"/>
      <c r="EQ9" s="476"/>
      <c r="ER9" s="476"/>
      <c r="ES9" s="625"/>
      <c r="ET9" s="604"/>
      <c r="EU9" s="606"/>
      <c r="EV9" s="606"/>
      <c r="EW9" s="606"/>
      <c r="EX9" s="176"/>
      <c r="EY9" s="176" t="s">
        <v>127</v>
      </c>
      <c r="EZ9" s="176" t="s">
        <v>95</v>
      </c>
      <c r="FA9" s="216" t="s">
        <v>96</v>
      </c>
      <c r="FB9" s="216" t="s">
        <v>97</v>
      </c>
      <c r="FC9" s="604"/>
      <c r="FD9" s="604"/>
      <c r="FE9" s="604"/>
      <c r="FF9" s="604"/>
      <c r="FG9" s="608"/>
      <c r="FH9" s="608"/>
      <c r="FI9" s="608"/>
      <c r="FJ9" s="605"/>
      <c r="FL9" s="482"/>
      <c r="FM9" s="640"/>
      <c r="FN9" s="483"/>
      <c r="FO9" s="553"/>
      <c r="FP9" s="481"/>
      <c r="FQ9" s="481"/>
      <c r="FR9" s="480"/>
      <c r="FS9" s="234" t="s">
        <v>52</v>
      </c>
      <c r="FT9" s="234" t="s">
        <v>53</v>
      </c>
      <c r="FU9" s="234" t="s">
        <v>52</v>
      </c>
      <c r="FV9" s="234" t="s">
        <v>53</v>
      </c>
      <c r="FW9" s="479"/>
    </row>
    <row r="10" spans="1:179" s="109" customFormat="1" ht="15" customHeight="1" x14ac:dyDescent="0.2">
      <c r="A10" s="331"/>
      <c r="B10" s="331"/>
      <c r="C10" s="331"/>
      <c r="D10" s="331"/>
      <c r="E10" s="331"/>
      <c r="F10" s="331"/>
      <c r="G10" s="331"/>
      <c r="H10" s="344"/>
      <c r="I10" s="239"/>
      <c r="J10" s="103"/>
      <c r="K10" s="103"/>
      <c r="L10" s="103"/>
      <c r="M10" s="103"/>
      <c r="N10" s="106"/>
      <c r="O10" s="105"/>
      <c r="P10" s="106"/>
      <c r="Q10" s="103"/>
      <c r="R10" s="103"/>
      <c r="S10" s="103"/>
      <c r="T10" s="106"/>
      <c r="U10" s="103"/>
      <c r="V10" s="103"/>
      <c r="W10" s="103"/>
      <c r="X10" s="107"/>
      <c r="Y10" s="104"/>
      <c r="Z10" s="338"/>
      <c r="AA10" s="335"/>
      <c r="AB10" s="240"/>
      <c r="AC10" s="241"/>
      <c r="AD10" s="240"/>
      <c r="AE10" s="240"/>
      <c r="AF10" s="240"/>
      <c r="AG10" s="240"/>
      <c r="AH10" s="240"/>
      <c r="AI10" s="240"/>
      <c r="AJ10" s="114"/>
      <c r="AK10" s="224"/>
      <c r="AL10" s="267"/>
      <c r="AM10" s="211"/>
      <c r="AN10" s="103"/>
      <c r="AO10" s="103"/>
      <c r="AP10" s="103"/>
      <c r="AQ10" s="103"/>
      <c r="AR10" s="103"/>
      <c r="AS10" s="103"/>
      <c r="AT10" s="103"/>
      <c r="AU10" s="269"/>
      <c r="AV10" s="272"/>
      <c r="AW10" s="103"/>
      <c r="AX10" s="103"/>
      <c r="AY10" s="103"/>
      <c r="AZ10" s="103"/>
      <c r="BA10" s="103"/>
      <c r="BB10" s="103"/>
      <c r="BC10" s="103"/>
      <c r="BD10" s="273"/>
      <c r="BE10" s="211"/>
      <c r="BF10" s="103"/>
      <c r="BG10" s="103"/>
      <c r="BH10" s="103"/>
      <c r="BI10" s="103"/>
      <c r="BJ10" s="103"/>
      <c r="BK10" s="103"/>
      <c r="BL10" s="103"/>
      <c r="BM10" s="105"/>
      <c r="BN10" s="242"/>
      <c r="BO10" s="103"/>
      <c r="BP10" s="103"/>
      <c r="BQ10" s="103"/>
      <c r="BR10" s="103"/>
      <c r="BS10" s="103"/>
      <c r="BT10" s="103"/>
      <c r="BU10" s="104"/>
      <c r="BV10" s="283"/>
      <c r="BW10" s="284"/>
      <c r="BX10" s="284"/>
      <c r="BY10" s="284"/>
      <c r="BZ10" s="284"/>
      <c r="CA10" s="284"/>
      <c r="CB10" s="284"/>
      <c r="CC10" s="285"/>
      <c r="CD10" s="286"/>
      <c r="CE10" s="284"/>
      <c r="CF10" s="284"/>
      <c r="CG10" s="284"/>
      <c r="CH10" s="284"/>
      <c r="CI10" s="284"/>
      <c r="CJ10" s="284"/>
      <c r="CK10" s="287"/>
      <c r="CL10" s="283"/>
      <c r="CM10" s="284"/>
      <c r="CN10" s="284"/>
      <c r="CO10" s="284"/>
      <c r="CP10" s="284"/>
      <c r="CQ10" s="284"/>
      <c r="CR10" s="284"/>
      <c r="CS10" s="284"/>
      <c r="CT10" s="303"/>
      <c r="CU10" s="283"/>
      <c r="CV10" s="284"/>
      <c r="CW10" s="284"/>
      <c r="CX10" s="284"/>
      <c r="CY10" s="284"/>
      <c r="CZ10" s="284"/>
      <c r="DA10" s="284"/>
      <c r="DB10" s="284"/>
      <c r="DC10" s="305"/>
      <c r="DD10" s="315"/>
      <c r="DE10" s="316"/>
      <c r="DF10" s="316"/>
      <c r="DG10" s="316"/>
      <c r="DH10" s="316"/>
      <c r="DI10" s="316"/>
      <c r="DJ10" s="316"/>
      <c r="DK10" s="316"/>
      <c r="DL10" s="309"/>
      <c r="DM10" s="310"/>
      <c r="DN10" s="103"/>
      <c r="DO10" s="103"/>
      <c r="DP10" s="103"/>
      <c r="DQ10" s="103"/>
      <c r="DR10" s="103"/>
      <c r="DS10" s="103"/>
      <c r="DT10" s="103"/>
      <c r="DU10" s="273"/>
      <c r="DV10" s="211"/>
      <c r="DW10" s="103"/>
      <c r="DX10" s="103"/>
      <c r="DY10" s="103"/>
      <c r="DZ10" s="103"/>
      <c r="EA10" s="103"/>
      <c r="EB10" s="103"/>
      <c r="EC10" s="103"/>
      <c r="ED10" s="273"/>
      <c r="EE10" s="211"/>
      <c r="EF10" s="108"/>
      <c r="EG10" s="108"/>
      <c r="EH10" s="108"/>
      <c r="EI10" s="103"/>
      <c r="EJ10" s="103"/>
      <c r="EK10" s="103"/>
      <c r="EL10" s="103"/>
      <c r="EM10" s="103"/>
      <c r="EN10" s="103"/>
      <c r="EO10" s="103"/>
      <c r="EP10" s="103"/>
      <c r="EQ10" s="103"/>
      <c r="ER10" s="103"/>
      <c r="ES10" s="103"/>
      <c r="ET10" s="108"/>
      <c r="EU10" s="108"/>
      <c r="EV10" s="108"/>
      <c r="EW10" s="108"/>
      <c r="EX10" s="108"/>
      <c r="EY10" s="108"/>
      <c r="EZ10" s="108"/>
      <c r="FA10" s="108"/>
      <c r="FB10" s="108"/>
      <c r="FC10" s="103"/>
      <c r="FD10" s="108"/>
      <c r="FE10" s="108"/>
      <c r="FF10" s="108"/>
      <c r="FG10" s="103"/>
      <c r="FH10" s="103"/>
      <c r="FI10" s="103"/>
      <c r="FJ10" s="240"/>
      <c r="FN10" s="111"/>
      <c r="FO10" s="129"/>
      <c r="FP10" s="111"/>
      <c r="FQ10" s="111"/>
      <c r="FR10" s="111"/>
      <c r="FS10" s="111"/>
      <c r="FT10" s="111"/>
      <c r="FU10" s="111"/>
      <c r="FV10" s="111"/>
      <c r="FW10" s="110"/>
    </row>
    <row r="11" spans="1:179" s="112" customFormat="1" ht="15" customHeight="1" x14ac:dyDescent="0.2">
      <c r="A11" s="243">
        <f t="shared" ref="A11:A12" si="4">C11*1000000+B11*10000+N11*100+X11</f>
        <v>0</v>
      </c>
      <c r="B11" s="243">
        <f t="shared" ref="B11:B12" si="5">IF(I11&lt;&gt;"",IF(I11&lt;&gt;I10,B10+1,B10),0)</f>
        <v>0</v>
      </c>
      <c r="C11" s="243">
        <f t="shared" ref="C11:C12" si="6">IF(J11&lt;&gt;"",IF(J11&lt;&gt;J10,C10+1,C10),0)</f>
        <v>0</v>
      </c>
      <c r="D11" s="243">
        <f t="shared" ref="D11:D12" si="7">IF(L11&lt;&gt;"",IF(L11&lt;&gt;L10,D10+1,D10),0)</f>
        <v>0</v>
      </c>
      <c r="E11" s="243">
        <f t="shared" ref="E11:E12" si="8">IF(J11&lt;&gt;"",IF(J11&lt;&gt;J10,1,0),0)</f>
        <v>0</v>
      </c>
      <c r="F11" s="243">
        <f t="shared" ref="F11:F12" si="9">IF(L11&lt;&gt;"",IF(L11&lt;&gt;L10,1,0),0)</f>
        <v>0</v>
      </c>
      <c r="G11" s="243">
        <f t="shared" ref="G11:G12" si="10">IF(O11&lt;&gt;"",IF(O11&lt;&gt;O10,1,0),0)</f>
        <v>0</v>
      </c>
      <c r="H11" s="345">
        <f t="shared" ref="H11" si="11">IF(J11&lt;&gt;"",H10+1,0)</f>
        <v>0</v>
      </c>
      <c r="I11" s="248"/>
      <c r="J11" s="248"/>
      <c r="K11" s="249"/>
      <c r="L11" s="248"/>
      <c r="M11" s="261"/>
      <c r="N11" s="144">
        <f t="shared" ref="N11:N34" si="12">IF(O11&lt;&gt;"",IF(J11&lt;&gt;J10,1,IF(O11&lt;&gt;O10,N10+1,N10)),0)</f>
        <v>0</v>
      </c>
      <c r="O11" s="141"/>
      <c r="P11" s="249"/>
      <c r="Q11" s="139">
        <f>IFERROR(VLOOKUP(P11,整理番号!$A$3:$B$5,2,FALSE),0)</f>
        <v>0</v>
      </c>
      <c r="R11" s="249"/>
      <c r="S11" s="139">
        <f>IFERROR(VLOOKUP(R11,整理番号!$A$8:$B$9,2,FALSE),0)</f>
        <v>0</v>
      </c>
      <c r="T11" s="145"/>
      <c r="U11" s="139">
        <f>IFERROR(VLOOKUP(T11,整理番号!$A$12:$B$16,2,FALSE),0)</f>
        <v>0</v>
      </c>
      <c r="V11" s="142"/>
      <c r="W11" s="143">
        <f>IFERROR(VLOOKUP(V11,整理番号!$A$19:$B$23,2,FALSE),0)</f>
        <v>0</v>
      </c>
      <c r="X11" s="139">
        <f t="shared" ref="X11" si="13">IF(Y11&lt;&gt;"",IF(OR(O11&lt;&gt;O10,J11&lt;&gt;J10),1,X10+1),0)</f>
        <v>0</v>
      </c>
      <c r="Y11" s="157"/>
      <c r="Z11" s="158"/>
      <c r="AA11" s="336"/>
      <c r="AB11" s="115"/>
      <c r="AC11" s="116">
        <f>+ROUNDDOWN(FR11,0)</f>
        <v>0</v>
      </c>
      <c r="AD11" s="117"/>
      <c r="AE11" s="117"/>
      <c r="AF11" s="117"/>
      <c r="AG11" s="265">
        <f>IF(Z11=5,AB11,0)</f>
        <v>0</v>
      </c>
      <c r="AH11" s="265">
        <f>IF(Z11=5,AC11,0)</f>
        <v>0</v>
      </c>
      <c r="AI11" s="118" t="str">
        <f>IF(AC11&gt;0,IF(AA11=1,ROUNDDOWN(AB11*10/110,0),IF(AA11=2,"該当なし","含税額")),"")</f>
        <v/>
      </c>
      <c r="AJ11" s="235" t="str">
        <f>IF(AC11&gt;0,IF(AA11&lt;&gt;1,"",IF(AA11=1,ROUNDDOWN((AC11/(AB11-AI11))*AI11,0),"")),"")</f>
        <v/>
      </c>
      <c r="AK11" s="266"/>
      <c r="AL11" s="225">
        <f>IFERROR(VLOOKUP(AK11,整理番号!$A$26:$B$27,2,FALSE),0)</f>
        <v>0</v>
      </c>
      <c r="AM11" s="222"/>
      <c r="AN11" s="175"/>
      <c r="AO11" s="125"/>
      <c r="AP11" s="125"/>
      <c r="AQ11" s="125"/>
      <c r="AR11" s="125"/>
      <c r="AS11" s="146" t="s">
        <v>60</v>
      </c>
      <c r="AT11" s="268">
        <f>AR11-AM11</f>
        <v>0</v>
      </c>
      <c r="AU11" s="270"/>
      <c r="AV11" s="274"/>
      <c r="AW11" s="275"/>
      <c r="AX11" s="275"/>
      <c r="AY11" s="275"/>
      <c r="AZ11" s="275"/>
      <c r="BA11" s="275"/>
      <c r="BB11" s="275"/>
      <c r="BC11" s="147" t="s">
        <v>189</v>
      </c>
      <c r="BD11" s="148"/>
      <c r="BE11" s="271"/>
      <c r="BF11" s="127"/>
      <c r="BG11" s="127"/>
      <c r="BH11" s="127"/>
      <c r="BI11" s="127"/>
      <c r="BJ11" s="127"/>
      <c r="BK11" s="147" t="s">
        <v>190</v>
      </c>
      <c r="BL11" s="192"/>
      <c r="BM11" s="149"/>
      <c r="BN11" s="164"/>
      <c r="BO11" s="278"/>
      <c r="BP11" s="278"/>
      <c r="BQ11" s="278"/>
      <c r="BR11" s="278"/>
      <c r="BS11" s="278"/>
      <c r="BT11" s="278"/>
      <c r="BU11" s="279" t="s">
        <v>191</v>
      </c>
      <c r="BV11" s="288"/>
      <c r="BW11" s="278"/>
      <c r="BX11" s="278"/>
      <c r="BY11" s="278"/>
      <c r="BZ11" s="278"/>
      <c r="CA11" s="278"/>
      <c r="CB11" s="278"/>
      <c r="CC11" s="289" t="s">
        <v>189</v>
      </c>
      <c r="CD11" s="290"/>
      <c r="CE11" s="278"/>
      <c r="CF11" s="278"/>
      <c r="CG11" s="278"/>
      <c r="CH11" s="278"/>
      <c r="CI11" s="278"/>
      <c r="CJ11" s="278"/>
      <c r="CK11" s="291" t="s">
        <v>189</v>
      </c>
      <c r="CL11" s="292"/>
      <c r="CM11" s="278"/>
      <c r="CN11" s="278"/>
      <c r="CO11" s="278"/>
      <c r="CP11" s="278"/>
      <c r="CQ11" s="278"/>
      <c r="CR11" s="278"/>
      <c r="CS11" s="293" t="s">
        <v>189</v>
      </c>
      <c r="CT11" s="294"/>
      <c r="CU11" s="288"/>
      <c r="CV11" s="278"/>
      <c r="CW11" s="278"/>
      <c r="CX11" s="278"/>
      <c r="CY11" s="278"/>
      <c r="CZ11" s="278"/>
      <c r="DA11" s="278"/>
      <c r="DB11" s="293" t="s">
        <v>189</v>
      </c>
      <c r="DC11" s="306"/>
      <c r="DD11" s="317"/>
      <c r="DE11" s="318"/>
      <c r="DF11" s="318"/>
      <c r="DG11" s="318"/>
      <c r="DH11" s="318"/>
      <c r="DI11" s="318"/>
      <c r="DJ11" s="319" t="s">
        <v>77</v>
      </c>
      <c r="DK11" s="320">
        <f>+DI11-DD11</f>
        <v>0</v>
      </c>
      <c r="DL11" s="329"/>
      <c r="DM11" s="330"/>
      <c r="DN11" s="318"/>
      <c r="DO11" s="318"/>
      <c r="DP11" s="318"/>
      <c r="DQ11" s="318"/>
      <c r="DR11" s="318"/>
      <c r="DS11" s="319" t="s">
        <v>77</v>
      </c>
      <c r="DT11" s="320">
        <f>+DR11-DM11</f>
        <v>0</v>
      </c>
      <c r="DU11" s="148"/>
      <c r="DV11" s="164"/>
      <c r="DW11" s="381"/>
      <c r="DX11" s="381"/>
      <c r="DY11" s="381"/>
      <c r="DZ11" s="381"/>
      <c r="EA11" s="381"/>
      <c r="EB11" s="147" t="s">
        <v>74</v>
      </c>
      <c r="EC11" s="126">
        <f>+IF(DV11&gt;0,(EA11-DV11)/DV11,0)</f>
        <v>0</v>
      </c>
      <c r="ED11" s="148"/>
      <c r="EE11" s="184"/>
      <c r="EF11" s="177"/>
      <c r="EG11" s="128"/>
      <c r="EH11" s="128"/>
      <c r="EI11" s="184"/>
      <c r="EK11" s="236">
        <f>IF(F11=1,IF(AT11&gt;0,1,0),0)</f>
        <v>0</v>
      </c>
      <c r="EL11" s="236">
        <f>IF(F11=1,IF(AW11=1,"",IF(BB11=1,1,"")),)</f>
        <v>0</v>
      </c>
      <c r="EM11" s="236">
        <f>IF(F11=1,IF((BJ11-BE11)&gt;0,1,""),0)</f>
        <v>0</v>
      </c>
      <c r="EN11" s="236">
        <f>IF((IF(F11=1,IF(BO11=1,0,IF(BT11=1,1,0)),0)+IF(F11=1,IF(BW11=1,0,IF(CB11=1,1,0)),0)+IF(F11=1,IF(CE11=1,0,IF(CJ11=1,1,0)),0)+IF(F11=1,IF(CM11=1,0,IF(CR11=1,1,0)),0))&gt;0,1,0)</f>
        <v>0</v>
      </c>
      <c r="EO11" s="236">
        <f>IF(F11=1,IF(CV11=1,"",IF(DA11=1,1,"")),0)</f>
        <v>0</v>
      </c>
      <c r="EP11" s="236">
        <f>IF(F11=1,IF(DK11&gt;0,1,0),0)</f>
        <v>0</v>
      </c>
      <c r="EQ11" s="236">
        <f>IF(F11=1,IF(DT11&gt;0,1,0),0)</f>
        <v>0</v>
      </c>
      <c r="ER11" s="236">
        <f>IF(F11=1,IF(EC11&lt;0,1,0),0)</f>
        <v>0</v>
      </c>
      <c r="ES11" s="209">
        <f>IF((D12-D11)=0,0,IF(V11=1,1,0))</f>
        <v>0</v>
      </c>
      <c r="ET11" s="140">
        <f>+IF(F11=1,IF(AK11=1,5,IF(AK11=2,3,0)),0)</f>
        <v>0</v>
      </c>
      <c r="EU11" s="140">
        <f>IF(F11=1,IF(AT11&gt;0,5,0),0)</f>
        <v>0</v>
      </c>
      <c r="EV11" s="140">
        <f>IF(F11=1,IF(BB11&gt;0,5,0),0)</f>
        <v>0</v>
      </c>
      <c r="EW11" s="140">
        <f>IF(F11=1,IF(BL11=0,0,IF(BJ11/BL11&gt;=0.8,3,IF(BJ11/BL11&gt;=0.6,2,IF(BJ11/BL11&gt;=0.4,1,)))),0)</f>
        <v>0</v>
      </c>
      <c r="EX11" s="140" t="str">
        <f>IF(SUM(EY11:FB11)&gt;=2,4,IF(SUM(EY11:FB11)=1,2,""))</f>
        <v/>
      </c>
      <c r="EY11" s="140">
        <f>IF(F11=1,IF(BO11=1,1,IF(BT11=1,1,0)),0)</f>
        <v>0</v>
      </c>
      <c r="EZ11" s="140">
        <f>IF(F11=1,IF(CE11=1,1,IF(CJ11=1,1,0)),0)</f>
        <v>0</v>
      </c>
      <c r="FA11" s="140">
        <f>IF(F11=1,IF(BW11=1,1,IF(CB11=1,1,0)),0)</f>
        <v>0</v>
      </c>
      <c r="FB11" s="140">
        <f>IF(F11=1,IF(CM11=1,1,IF(CR11=1,1,0)),0)</f>
        <v>0</v>
      </c>
      <c r="FC11" s="140">
        <f>IF(G11=1,IF(CV11=1,5,IF(DA11=1,5,0)),0)</f>
        <v>0</v>
      </c>
      <c r="FD11" s="140">
        <f>IF(F11=1,IF(DK11&gt;=250,5,IF(DK11&gt;=200,4,IF(DK11&gt;=150,3,IF(DK11&gt;=100,2,IF(DK11&gt;=50,1,0))))),0)</f>
        <v>0</v>
      </c>
      <c r="FE11" s="140">
        <f>IF(F11=1,IF(DT11&gt;=250,5,IF(DT11&gt;=200,4,IF(DT11&gt;=150,3,IF(DT11&gt;=100,2,IF(DT11&gt;=50,1,0))))),0)</f>
        <v>0</v>
      </c>
      <c r="FF11" s="140">
        <f>IF(F11=1,IF(EC11&lt;=-0.1,3,IF(EC11&lt;=-0.06,2,IF(EC11&lt;=-0.02,1,0))),0)</f>
        <v>0</v>
      </c>
      <c r="FG11" s="140">
        <f>IF(F11=1,IF(EF11=1,1,0),0)</f>
        <v>0</v>
      </c>
      <c r="FH11" s="140">
        <f>IF(F11=1,IF(EG11=1,1,0),0)</f>
        <v>0</v>
      </c>
      <c r="FI11" s="140">
        <f>IF(F11=1,IF(EH11=1,1,0),0)</f>
        <v>0</v>
      </c>
      <c r="FJ11" s="209">
        <f>IF(FT11&lt;=10000000,SUM(EU11:EX11,FC11:FI11),0)</f>
        <v>0</v>
      </c>
      <c r="FK11" s="150" t="s">
        <v>38</v>
      </c>
      <c r="FL11" s="237">
        <f>IF(1&lt;=C11,AA11,0)</f>
        <v>0</v>
      </c>
      <c r="FM11" s="237">
        <f>IF(1&lt;=C11,V11,0)</f>
        <v>0</v>
      </c>
      <c r="FN11" s="238">
        <f>IF(1&lt;=C11,AB11,0)</f>
        <v>0</v>
      </c>
      <c r="FO11" s="238">
        <f>+IF(AND(OR(FM11=1,FM11=3,FM11=5),FL11=1),FN11*(0.909090909090909),FN11)</f>
        <v>0</v>
      </c>
      <c r="FP11" s="238">
        <f t="shared" ref="FP11" si="14">IF(AND(FL11=1,FM11=5),FO11/2,IF(AND(FL11=1,FM11=1),FO11,IF(AND(FL11=1,FM11=3),FO11,IF(FM11=5,FN11/2,FO11))))</f>
        <v>0</v>
      </c>
      <c r="FQ11" s="238" t="str">
        <f>IF(FM11=1,FP11,IF(FM11=2,1000000,IF(FM11=3,FP11,IF(FM11=4,250000,IF(FM11=5,10000000,"")))))</f>
        <v/>
      </c>
      <c r="FR11" s="238">
        <f>+MIN(FP11,FQ11)</f>
        <v>0</v>
      </c>
      <c r="FS11" s="238">
        <f t="shared" ref="FS11:FS36" si="15">IF(F11=1,SUMIF($L$11:$L$36,L11,$AB$11:$AB$36),0)</f>
        <v>0</v>
      </c>
      <c r="FT11" s="238">
        <f t="shared" ref="FT11:FT36" si="16">IF(F11=1,SUMIF($L$11:$L$36,L11,$AC$11:$AC$36),0)</f>
        <v>0</v>
      </c>
      <c r="FU11" s="238">
        <f t="shared" ref="FU11:FU36" si="17">IF(F11=1,SUMIF($L$11:$L$36,L11,$AG$11:$AG$36),0)</f>
        <v>0</v>
      </c>
      <c r="FV11" s="238">
        <f t="shared" ref="FV11:FV36" si="18">IF(F11=1,SUMIF($L$11:$L$36,L11,$AH$11:$AH$36),0)</f>
        <v>0</v>
      </c>
      <c r="FW11" s="237">
        <f t="shared" ref="FW11" si="19">IF(F11=1,IF(FT11&lt;=10000000,"○","×"),0)</f>
        <v>0</v>
      </c>
    </row>
    <row r="12" spans="1:179" s="112" customFormat="1" ht="15" customHeight="1" x14ac:dyDescent="0.2">
      <c r="A12" s="243">
        <f t="shared" si="4"/>
        <v>0</v>
      </c>
      <c r="B12" s="243">
        <f t="shared" si="5"/>
        <v>0</v>
      </c>
      <c r="C12" s="243">
        <f t="shared" si="6"/>
        <v>0</v>
      </c>
      <c r="D12" s="243">
        <f t="shared" si="7"/>
        <v>0</v>
      </c>
      <c r="E12" s="243">
        <f t="shared" si="8"/>
        <v>0</v>
      </c>
      <c r="F12" s="243">
        <f t="shared" si="9"/>
        <v>0</v>
      </c>
      <c r="G12" s="243">
        <f t="shared" si="10"/>
        <v>0</v>
      </c>
      <c r="H12" s="345">
        <f t="shared" ref="H12:H34" si="20">IF(J12&lt;&gt;"",H11+1,0)</f>
        <v>0</v>
      </c>
      <c r="I12" s="248"/>
      <c r="J12" s="248"/>
      <c r="K12" s="249"/>
      <c r="L12" s="248"/>
      <c r="M12" s="261"/>
      <c r="N12" s="144">
        <f t="shared" si="12"/>
        <v>0</v>
      </c>
      <c r="O12" s="141"/>
      <c r="P12" s="249"/>
      <c r="Q12" s="139">
        <f>IFERROR(VLOOKUP(P12,整理番号!$A$3:$B$5,2,FALSE),0)</f>
        <v>0</v>
      </c>
      <c r="R12" s="249"/>
      <c r="S12" s="139">
        <f>IFERROR(VLOOKUP(R12,整理番号!$A$8:$B$9,2,FALSE),0)</f>
        <v>0</v>
      </c>
      <c r="T12" s="145"/>
      <c r="U12" s="139">
        <f>IFERROR(VLOOKUP(T12,整理番号!$A$12:$B$16,2,FALSE),0)</f>
        <v>0</v>
      </c>
      <c r="V12" s="142"/>
      <c r="W12" s="143">
        <f>IFERROR(VLOOKUP(V12,整理番号!$A$19:$B$23,2,FALSE),0)</f>
        <v>0</v>
      </c>
      <c r="X12" s="139">
        <f t="shared" ref="X12:X34" si="21">IF(Y12&lt;&gt;"",IF(OR(O12&lt;&gt;O11,J12&lt;&gt;J11),1,X11+1),0)</f>
        <v>0</v>
      </c>
      <c r="Y12" s="157"/>
      <c r="Z12" s="158"/>
      <c r="AA12" s="336"/>
      <c r="AB12" s="115"/>
      <c r="AC12" s="116">
        <f t="shared" ref="AC12:AC34" si="22">+ROUNDDOWN(FR12,0)</f>
        <v>0</v>
      </c>
      <c r="AD12" s="117"/>
      <c r="AE12" s="117"/>
      <c r="AF12" s="117"/>
      <c r="AG12" s="265">
        <f t="shared" ref="AG12:AG34" si="23">IF(Z12=5,AB12,0)</f>
        <v>0</v>
      </c>
      <c r="AH12" s="265">
        <f t="shared" ref="AH12:AH34" si="24">IF(Z12=5,AC12,0)</f>
        <v>0</v>
      </c>
      <c r="AI12" s="118" t="str">
        <f t="shared" ref="AI12:AI34" si="25">IF(AC12&gt;0,IF(AA12=1,ROUNDDOWN(AB12*10/110,0),IF(AA12=2,"該当なし","含税額")),"")</f>
        <v/>
      </c>
      <c r="AJ12" s="235" t="str">
        <f t="shared" ref="AJ12:AJ34" si="26">IF(AC12&gt;0,IF(AA12&lt;&gt;1,"",IF(AA12=1,ROUNDDOWN((AC12/(AB12-AI12))*AI12,0),"")),"")</f>
        <v/>
      </c>
      <c r="AK12" s="266"/>
      <c r="AL12" s="225">
        <f>IFERROR(VLOOKUP(AK12,整理番号!$A$26:$B$27,2,FALSE),0)</f>
        <v>0</v>
      </c>
      <c r="AM12" s="222"/>
      <c r="AN12" s="175"/>
      <c r="AO12" s="125"/>
      <c r="AP12" s="125"/>
      <c r="AQ12" s="125"/>
      <c r="AR12" s="125"/>
      <c r="AS12" s="146" t="s">
        <v>60</v>
      </c>
      <c r="AT12" s="268">
        <f t="shared" ref="AT12:AT34" si="27">AR12-AM12</f>
        <v>0</v>
      </c>
      <c r="AU12" s="270"/>
      <c r="AV12" s="274"/>
      <c r="AW12" s="275"/>
      <c r="AX12" s="275"/>
      <c r="AY12" s="275"/>
      <c r="AZ12" s="275"/>
      <c r="BA12" s="275"/>
      <c r="BB12" s="275"/>
      <c r="BC12" s="147" t="s">
        <v>189</v>
      </c>
      <c r="BD12" s="148"/>
      <c r="BE12" s="271"/>
      <c r="BF12" s="127"/>
      <c r="BG12" s="127"/>
      <c r="BH12" s="127"/>
      <c r="BI12" s="127"/>
      <c r="BJ12" s="127"/>
      <c r="BK12" s="147" t="s">
        <v>190</v>
      </c>
      <c r="BL12" s="192"/>
      <c r="BM12" s="149"/>
      <c r="BN12" s="164"/>
      <c r="BO12" s="278"/>
      <c r="BP12" s="278"/>
      <c r="BQ12" s="278"/>
      <c r="BR12" s="278"/>
      <c r="BS12" s="278"/>
      <c r="BT12" s="278"/>
      <c r="BU12" s="279" t="s">
        <v>191</v>
      </c>
      <c r="BV12" s="288"/>
      <c r="BW12" s="278"/>
      <c r="BX12" s="278"/>
      <c r="BY12" s="278"/>
      <c r="BZ12" s="278"/>
      <c r="CA12" s="278"/>
      <c r="CB12" s="278"/>
      <c r="CC12" s="289" t="s">
        <v>189</v>
      </c>
      <c r="CD12" s="290"/>
      <c r="CE12" s="278"/>
      <c r="CF12" s="278"/>
      <c r="CG12" s="278"/>
      <c r="CH12" s="278"/>
      <c r="CI12" s="278"/>
      <c r="CJ12" s="278"/>
      <c r="CK12" s="291" t="s">
        <v>189</v>
      </c>
      <c r="CL12" s="292"/>
      <c r="CM12" s="278"/>
      <c r="CN12" s="278"/>
      <c r="CO12" s="278"/>
      <c r="CP12" s="278"/>
      <c r="CQ12" s="278"/>
      <c r="CR12" s="278"/>
      <c r="CS12" s="293" t="s">
        <v>189</v>
      </c>
      <c r="CT12" s="294"/>
      <c r="CU12" s="288"/>
      <c r="CV12" s="278"/>
      <c r="CW12" s="278"/>
      <c r="CX12" s="278"/>
      <c r="CY12" s="278"/>
      <c r="CZ12" s="278"/>
      <c r="DA12" s="278"/>
      <c r="DB12" s="293" t="s">
        <v>189</v>
      </c>
      <c r="DC12" s="306"/>
      <c r="DD12" s="317"/>
      <c r="DE12" s="318"/>
      <c r="DF12" s="318"/>
      <c r="DG12" s="318"/>
      <c r="DH12" s="318"/>
      <c r="DI12" s="318"/>
      <c r="DJ12" s="319" t="s">
        <v>77</v>
      </c>
      <c r="DK12" s="320">
        <f t="shared" ref="DK12:DK34" si="28">+DI12-DD12</f>
        <v>0</v>
      </c>
      <c r="DL12" s="329"/>
      <c r="DM12" s="330"/>
      <c r="DN12" s="318"/>
      <c r="DO12" s="318"/>
      <c r="DP12" s="318"/>
      <c r="DQ12" s="318"/>
      <c r="DR12" s="318"/>
      <c r="DS12" s="319" t="s">
        <v>77</v>
      </c>
      <c r="DT12" s="320">
        <f t="shared" ref="DT12:DT36" si="29">+DR12-DM12</f>
        <v>0</v>
      </c>
      <c r="DU12" s="148"/>
      <c r="DV12" s="164"/>
      <c r="DW12" s="381"/>
      <c r="DX12" s="381"/>
      <c r="DY12" s="381"/>
      <c r="DZ12" s="381"/>
      <c r="EA12" s="381"/>
      <c r="EB12" s="147" t="s">
        <v>74</v>
      </c>
      <c r="EC12" s="126">
        <f t="shared" ref="EC12:EC34" si="30">+IF(DV12&gt;0,(EA12-DV12)/DV12,0)</f>
        <v>0</v>
      </c>
      <c r="ED12" s="148"/>
      <c r="EE12" s="184"/>
      <c r="EF12" s="177"/>
      <c r="EG12" s="128"/>
      <c r="EH12" s="128"/>
      <c r="EI12" s="184"/>
      <c r="EK12" s="236">
        <f t="shared" ref="EK12:EK33" si="31">IF(F12=1,IF(AT12&gt;0,1,0),0)</f>
        <v>0</v>
      </c>
      <c r="EL12" s="236">
        <f t="shared" ref="EL12:EL33" si="32">IF(F12=1,IF(AW12=1,"",IF(BB12=1,1,"")),)</f>
        <v>0</v>
      </c>
      <c r="EM12" s="236">
        <f t="shared" ref="EM12:EM33" si="33">IF(F12=1,IF((BJ12-BE12)&gt;0,1,""),0)</f>
        <v>0</v>
      </c>
      <c r="EN12" s="236">
        <f t="shared" ref="EN12:EN33" si="34">IF((IF(F12=1,IF(BO12=1,0,IF(BT12=1,1,0)),0)+IF(F12=1,IF(BW12=1,0,IF(CB12=1,1,0)),0)+IF(F12=1,IF(CE12=1,0,IF(CJ12=1,1,0)),0)+IF(F12=1,IF(CM12=1,0,IF(CR12=1,1,0)),0))&gt;0,1,0)</f>
        <v>0</v>
      </c>
      <c r="EO12" s="236">
        <f t="shared" ref="EO12:EO33" si="35">IF(F12=1,IF(CV12=1,"",IF(DA12=1,1,"")),0)</f>
        <v>0</v>
      </c>
      <c r="EP12" s="236">
        <f t="shared" ref="EP12:EP33" si="36">IF(F12=1,IF(DK12&gt;0,1,0),0)</f>
        <v>0</v>
      </c>
      <c r="EQ12" s="236">
        <f t="shared" ref="EQ12:EQ33" si="37">IF(F12=1,IF(DT12&gt;0,1,0),0)</f>
        <v>0</v>
      </c>
      <c r="ER12" s="236">
        <f t="shared" ref="ER12:ER33" si="38">IF(F12=1,IF(EC12&lt;0,1,0),0)</f>
        <v>0</v>
      </c>
      <c r="ES12" s="209">
        <f t="shared" ref="ES12:ES33" si="39">IF((D13-D12)=0,0,IF(V12=1,1,0))</f>
        <v>0</v>
      </c>
      <c r="ET12" s="140">
        <f t="shared" ref="ET12:ET33" si="40">+IF(F12=1,IF(AK12=1,5,IF(AK12=2,3,0)),0)</f>
        <v>0</v>
      </c>
      <c r="EU12" s="140">
        <f t="shared" ref="EU12:EU33" si="41">IF(F12=1,IF(AT12&gt;0,5,0),0)</f>
        <v>0</v>
      </c>
      <c r="EV12" s="140">
        <f t="shared" ref="EV12:EV33" si="42">IF(F12=1,IF(BB12&gt;0,5,0),0)</f>
        <v>0</v>
      </c>
      <c r="EW12" s="140">
        <f t="shared" ref="EW12:EW33" si="43">IF(F12=1,IF(BL12=0,0,IF(BJ12/BL12&gt;=0.8,3,IF(BJ12/BL12&gt;=0.6,2,IF(BJ12/BL12&gt;=0.4,1,)))),0)</f>
        <v>0</v>
      </c>
      <c r="EX12" s="140" t="str">
        <f t="shared" ref="EX12:EX33" si="44">IF(SUM(EY12:FB12)&gt;=2,4,IF(SUM(EY12:FB12)=1,2,""))</f>
        <v/>
      </c>
      <c r="EY12" s="140">
        <f t="shared" ref="EY12:EY33" si="45">IF(F12=1,IF(BO12=1,1,IF(BT12=1,1,0)),0)</f>
        <v>0</v>
      </c>
      <c r="EZ12" s="140">
        <f t="shared" ref="EZ12:EZ33" si="46">IF(F12=1,IF(CE12=1,1,IF(CJ12=1,1,0)),0)</f>
        <v>0</v>
      </c>
      <c r="FA12" s="140">
        <f t="shared" ref="FA12:FA33" si="47">IF(F12=1,IF(BW12=1,1,IF(CB12=1,1,0)),0)</f>
        <v>0</v>
      </c>
      <c r="FB12" s="140">
        <f t="shared" ref="FB12:FB33" si="48">IF(F12=1,IF(CM12=1,1,IF(CR12=1,1,0)),0)</f>
        <v>0</v>
      </c>
      <c r="FC12" s="140">
        <f t="shared" ref="FC12:FC33" si="49">IF(G12=1,IF(CV12=1,5,IF(DA12=1,5,0)),0)</f>
        <v>0</v>
      </c>
      <c r="FD12" s="140">
        <f t="shared" ref="FD12:FD33" si="50">IF(F12=1,IF(DK12&gt;=250,5,IF(DK12&gt;=200,4,IF(DK12&gt;=150,3,IF(DK12&gt;=100,2,IF(DK12&gt;=50,1,0))))),0)</f>
        <v>0</v>
      </c>
      <c r="FE12" s="140">
        <f t="shared" ref="FE12:FE33" si="51">IF(F12=1,IF(DT12&gt;=250,5,IF(DT12&gt;=200,4,IF(DT12&gt;=150,3,IF(DT12&gt;=100,2,IF(DT12&gt;=50,1,0))))),0)</f>
        <v>0</v>
      </c>
      <c r="FF12" s="140">
        <f t="shared" ref="FF12:FF33" si="52">IF(F12=1,IF(EC12&lt;=-0.1,3,IF(EC12&lt;=-0.06,2,IF(EC12&lt;=-0.02,1,0))),0)</f>
        <v>0</v>
      </c>
      <c r="FG12" s="140">
        <f t="shared" ref="FG12:FG33" si="53">IF(F12=1,IF(EF12=1,1,0),0)</f>
        <v>0</v>
      </c>
      <c r="FH12" s="140">
        <f t="shared" ref="FH12:FH33" si="54">IF(F12=1,IF(EG12=1,1,0),0)</f>
        <v>0</v>
      </c>
      <c r="FI12" s="140">
        <f t="shared" ref="FI12:FI33" si="55">IF(F12=1,IF(EH12=1,1,0),0)</f>
        <v>0</v>
      </c>
      <c r="FJ12" s="209">
        <f t="shared" ref="FJ12:FJ33" si="56">IF(FT12&lt;=10000000,SUM(EU12:EX12,FC12:FI12),0)</f>
        <v>0</v>
      </c>
      <c r="FK12" s="150" t="s">
        <v>38</v>
      </c>
      <c r="FL12" s="237">
        <f t="shared" ref="FL12:FL34" si="57">IF(1&lt;=C12,AA12,0)</f>
        <v>0</v>
      </c>
      <c r="FM12" s="237">
        <f t="shared" ref="FM12:FM34" si="58">IF(1&lt;=C12,V12,0)</f>
        <v>0</v>
      </c>
      <c r="FN12" s="238">
        <f t="shared" ref="FN12:FN34" si="59">IF(1&lt;=C12,AB12,0)</f>
        <v>0</v>
      </c>
      <c r="FO12" s="238">
        <f t="shared" ref="FO12:FO34" si="60">+IF(AND(OR(FM12=1,FM12=3,FM12=5),FL12=1),FN12*(0.909090909090909),FN12)</f>
        <v>0</v>
      </c>
      <c r="FP12" s="238">
        <f t="shared" ref="FP12:FP34" si="61">IF(AND(FL12=1,FM12=5),FO12/2,IF(AND(FL12=1,FM12=1),FO12,IF(AND(FL12=1,FM12=3),FO12,IF(FM12=5,FN12/2,FO12))))</f>
        <v>0</v>
      </c>
      <c r="FQ12" s="238" t="str">
        <f t="shared" ref="FQ12:FQ34" si="62">IF(FM12=1,FP12,IF(FM12=2,1000000,IF(FM12=3,FP12,IF(FM12=4,250000,IF(FM12=5,10000000,"")))))</f>
        <v/>
      </c>
      <c r="FR12" s="238">
        <f t="shared" ref="FR12:FR34" si="63">+MIN(FP12,FQ12)</f>
        <v>0</v>
      </c>
      <c r="FS12" s="238">
        <f t="shared" si="15"/>
        <v>0</v>
      </c>
      <c r="FT12" s="238">
        <f t="shared" si="16"/>
        <v>0</v>
      </c>
      <c r="FU12" s="238">
        <f t="shared" si="17"/>
        <v>0</v>
      </c>
      <c r="FV12" s="238">
        <f t="shared" si="18"/>
        <v>0</v>
      </c>
      <c r="FW12" s="237">
        <f t="shared" ref="FW12:FW34" si="64">IF(F12=1,IF(FT12&lt;=10000000,"○","×"),0)</f>
        <v>0</v>
      </c>
    </row>
    <row r="13" spans="1:179" s="112" customFormat="1" ht="15" customHeight="1" x14ac:dyDescent="0.2">
      <c r="A13" s="243">
        <f t="shared" ref="A13:A34" si="65">C13*1000000+B13*10000+N13*100+X13</f>
        <v>0</v>
      </c>
      <c r="B13" s="243">
        <f t="shared" ref="B13:B27" si="66">IF(I13&lt;&gt;"",IF(I13&lt;&gt;I12,B12+1,B12),0)</f>
        <v>0</v>
      </c>
      <c r="C13" s="243">
        <f t="shared" ref="C13:C34" si="67">IF(J13&lt;&gt;"",IF(J13&lt;&gt;J12,C12+1,C12),0)</f>
        <v>0</v>
      </c>
      <c r="D13" s="243">
        <f t="shared" ref="D13:D34" si="68">IF(L13&lt;&gt;"",IF(L13&lt;&gt;L12,D12+1,D12),0)</f>
        <v>0</v>
      </c>
      <c r="E13" s="243">
        <f t="shared" ref="E13:E34" si="69">IF(J13&lt;&gt;"",IF(J13&lt;&gt;J12,1,0),0)</f>
        <v>0</v>
      </c>
      <c r="F13" s="243">
        <f t="shared" ref="F13:F34" si="70">IF(L13&lt;&gt;"",IF(L13&lt;&gt;L12,1,0),0)</f>
        <v>0</v>
      </c>
      <c r="G13" s="243">
        <f t="shared" ref="G13:G34" si="71">IF(O13&lt;&gt;"",IF(O13&lt;&gt;O12,1,0),0)</f>
        <v>0</v>
      </c>
      <c r="H13" s="345">
        <f t="shared" si="20"/>
        <v>0</v>
      </c>
      <c r="I13" s="248"/>
      <c r="J13" s="248"/>
      <c r="K13" s="249"/>
      <c r="L13" s="248"/>
      <c r="M13" s="261"/>
      <c r="N13" s="144">
        <f t="shared" si="12"/>
        <v>0</v>
      </c>
      <c r="O13" s="141"/>
      <c r="P13" s="249"/>
      <c r="Q13" s="139">
        <f>IFERROR(VLOOKUP(P13,整理番号!$A$3:$B$5,2,FALSE),0)</f>
        <v>0</v>
      </c>
      <c r="R13" s="249"/>
      <c r="S13" s="139">
        <f>IFERROR(VLOOKUP(R13,整理番号!$A$8:$B$9,2,FALSE),0)</f>
        <v>0</v>
      </c>
      <c r="T13" s="145"/>
      <c r="U13" s="139">
        <f>IFERROR(VLOOKUP(T13,整理番号!$A$12:$B$16,2,FALSE),0)</f>
        <v>0</v>
      </c>
      <c r="V13" s="142"/>
      <c r="W13" s="143">
        <f>IFERROR(VLOOKUP(V13,整理番号!$A$19:$B$23,2,FALSE),0)</f>
        <v>0</v>
      </c>
      <c r="X13" s="139">
        <f t="shared" si="21"/>
        <v>0</v>
      </c>
      <c r="Y13" s="157"/>
      <c r="Z13" s="158"/>
      <c r="AA13" s="336"/>
      <c r="AB13" s="115"/>
      <c r="AC13" s="116">
        <f t="shared" si="22"/>
        <v>0</v>
      </c>
      <c r="AD13" s="117"/>
      <c r="AE13" s="117"/>
      <c r="AF13" s="117"/>
      <c r="AG13" s="265">
        <f t="shared" si="23"/>
        <v>0</v>
      </c>
      <c r="AH13" s="265">
        <f t="shared" si="24"/>
        <v>0</v>
      </c>
      <c r="AI13" s="118" t="str">
        <f t="shared" si="25"/>
        <v/>
      </c>
      <c r="AJ13" s="235" t="str">
        <f t="shared" si="26"/>
        <v/>
      </c>
      <c r="AK13" s="266"/>
      <c r="AL13" s="225">
        <f>IFERROR(VLOOKUP(AK13,整理番号!$A$26:$B$27,2,FALSE),0)</f>
        <v>0</v>
      </c>
      <c r="AM13" s="222"/>
      <c r="AN13" s="175"/>
      <c r="AO13" s="125"/>
      <c r="AP13" s="125"/>
      <c r="AQ13" s="125"/>
      <c r="AR13" s="125"/>
      <c r="AS13" s="146" t="s">
        <v>60</v>
      </c>
      <c r="AT13" s="268">
        <f t="shared" si="27"/>
        <v>0</v>
      </c>
      <c r="AU13" s="270"/>
      <c r="AV13" s="274"/>
      <c r="AW13" s="275"/>
      <c r="AX13" s="275"/>
      <c r="AY13" s="275"/>
      <c r="AZ13" s="275"/>
      <c r="BA13" s="275"/>
      <c r="BB13" s="275"/>
      <c r="BC13" s="147" t="s">
        <v>189</v>
      </c>
      <c r="BD13" s="148"/>
      <c r="BE13" s="271"/>
      <c r="BF13" s="127"/>
      <c r="BG13" s="127"/>
      <c r="BH13" s="127"/>
      <c r="BI13" s="127"/>
      <c r="BJ13" s="127"/>
      <c r="BK13" s="147" t="s">
        <v>190</v>
      </c>
      <c r="BL13" s="192"/>
      <c r="BM13" s="149"/>
      <c r="BN13" s="164"/>
      <c r="BO13" s="278"/>
      <c r="BP13" s="278"/>
      <c r="BQ13" s="278"/>
      <c r="BR13" s="278"/>
      <c r="BS13" s="278"/>
      <c r="BT13" s="278"/>
      <c r="BU13" s="279" t="s">
        <v>191</v>
      </c>
      <c r="BV13" s="288"/>
      <c r="BW13" s="278"/>
      <c r="BX13" s="278"/>
      <c r="BY13" s="278"/>
      <c r="BZ13" s="278"/>
      <c r="CA13" s="278"/>
      <c r="CB13" s="278"/>
      <c r="CC13" s="289" t="s">
        <v>189</v>
      </c>
      <c r="CD13" s="290"/>
      <c r="CE13" s="278"/>
      <c r="CF13" s="278"/>
      <c r="CG13" s="278"/>
      <c r="CH13" s="278"/>
      <c r="CI13" s="278"/>
      <c r="CJ13" s="278"/>
      <c r="CK13" s="291" t="s">
        <v>189</v>
      </c>
      <c r="CL13" s="292"/>
      <c r="CM13" s="278"/>
      <c r="CN13" s="278"/>
      <c r="CO13" s="278"/>
      <c r="CP13" s="278"/>
      <c r="CQ13" s="278"/>
      <c r="CR13" s="278"/>
      <c r="CS13" s="293" t="s">
        <v>189</v>
      </c>
      <c r="CT13" s="294"/>
      <c r="CU13" s="288"/>
      <c r="CV13" s="278"/>
      <c r="CW13" s="278"/>
      <c r="CX13" s="278"/>
      <c r="CY13" s="278"/>
      <c r="CZ13" s="278"/>
      <c r="DA13" s="278"/>
      <c r="DB13" s="293" t="s">
        <v>189</v>
      </c>
      <c r="DC13" s="306"/>
      <c r="DD13" s="317"/>
      <c r="DE13" s="318"/>
      <c r="DF13" s="318"/>
      <c r="DG13" s="318"/>
      <c r="DH13" s="318"/>
      <c r="DI13" s="318"/>
      <c r="DJ13" s="319" t="s">
        <v>77</v>
      </c>
      <c r="DK13" s="320">
        <f t="shared" si="28"/>
        <v>0</v>
      </c>
      <c r="DL13" s="329"/>
      <c r="DM13" s="330"/>
      <c r="DN13" s="318"/>
      <c r="DO13" s="318"/>
      <c r="DP13" s="318"/>
      <c r="DQ13" s="318"/>
      <c r="DR13" s="318"/>
      <c r="DS13" s="319" t="s">
        <v>77</v>
      </c>
      <c r="DT13" s="320">
        <f t="shared" si="29"/>
        <v>0</v>
      </c>
      <c r="DU13" s="148"/>
      <c r="DV13" s="164"/>
      <c r="DW13" s="381"/>
      <c r="DX13" s="381"/>
      <c r="DY13" s="381"/>
      <c r="DZ13" s="381"/>
      <c r="EA13" s="381"/>
      <c r="EB13" s="147" t="s">
        <v>74</v>
      </c>
      <c r="EC13" s="126">
        <f t="shared" si="30"/>
        <v>0</v>
      </c>
      <c r="ED13" s="148"/>
      <c r="EE13" s="184"/>
      <c r="EF13" s="177"/>
      <c r="EG13" s="128"/>
      <c r="EH13" s="128"/>
      <c r="EI13" s="184"/>
      <c r="EK13" s="236">
        <f t="shared" si="31"/>
        <v>0</v>
      </c>
      <c r="EL13" s="236">
        <f t="shared" si="32"/>
        <v>0</v>
      </c>
      <c r="EM13" s="236">
        <f t="shared" si="33"/>
        <v>0</v>
      </c>
      <c r="EN13" s="236">
        <f t="shared" si="34"/>
        <v>0</v>
      </c>
      <c r="EO13" s="236">
        <f t="shared" si="35"/>
        <v>0</v>
      </c>
      <c r="EP13" s="236">
        <f t="shared" si="36"/>
        <v>0</v>
      </c>
      <c r="EQ13" s="236">
        <f t="shared" si="37"/>
        <v>0</v>
      </c>
      <c r="ER13" s="236">
        <f t="shared" si="38"/>
        <v>0</v>
      </c>
      <c r="ES13" s="209">
        <f t="shared" si="39"/>
        <v>0</v>
      </c>
      <c r="ET13" s="140">
        <f t="shared" si="40"/>
        <v>0</v>
      </c>
      <c r="EU13" s="140">
        <f t="shared" si="41"/>
        <v>0</v>
      </c>
      <c r="EV13" s="140">
        <f t="shared" si="42"/>
        <v>0</v>
      </c>
      <c r="EW13" s="140">
        <f t="shared" si="43"/>
        <v>0</v>
      </c>
      <c r="EX13" s="140" t="str">
        <f t="shared" si="44"/>
        <v/>
      </c>
      <c r="EY13" s="140">
        <f t="shared" si="45"/>
        <v>0</v>
      </c>
      <c r="EZ13" s="140">
        <f t="shared" si="46"/>
        <v>0</v>
      </c>
      <c r="FA13" s="140">
        <f t="shared" si="47"/>
        <v>0</v>
      </c>
      <c r="FB13" s="140">
        <f t="shared" si="48"/>
        <v>0</v>
      </c>
      <c r="FC13" s="140">
        <f t="shared" si="49"/>
        <v>0</v>
      </c>
      <c r="FD13" s="140">
        <f t="shared" si="50"/>
        <v>0</v>
      </c>
      <c r="FE13" s="140">
        <f t="shared" si="51"/>
        <v>0</v>
      </c>
      <c r="FF13" s="140">
        <f t="shared" si="52"/>
        <v>0</v>
      </c>
      <c r="FG13" s="140">
        <f t="shared" si="53"/>
        <v>0</v>
      </c>
      <c r="FH13" s="140">
        <f t="shared" si="54"/>
        <v>0</v>
      </c>
      <c r="FI13" s="140">
        <f t="shared" si="55"/>
        <v>0</v>
      </c>
      <c r="FJ13" s="209">
        <f t="shared" si="56"/>
        <v>0</v>
      </c>
      <c r="FK13" s="150" t="s">
        <v>38</v>
      </c>
      <c r="FL13" s="237">
        <f t="shared" si="57"/>
        <v>0</v>
      </c>
      <c r="FM13" s="237">
        <f t="shared" si="58"/>
        <v>0</v>
      </c>
      <c r="FN13" s="238">
        <f t="shared" si="59"/>
        <v>0</v>
      </c>
      <c r="FO13" s="238">
        <f t="shared" si="60"/>
        <v>0</v>
      </c>
      <c r="FP13" s="238">
        <f t="shared" si="61"/>
        <v>0</v>
      </c>
      <c r="FQ13" s="238" t="str">
        <f t="shared" si="62"/>
        <v/>
      </c>
      <c r="FR13" s="238">
        <f t="shared" si="63"/>
        <v>0</v>
      </c>
      <c r="FS13" s="238">
        <f t="shared" si="15"/>
        <v>0</v>
      </c>
      <c r="FT13" s="238">
        <f t="shared" si="16"/>
        <v>0</v>
      </c>
      <c r="FU13" s="238">
        <f t="shared" si="17"/>
        <v>0</v>
      </c>
      <c r="FV13" s="238">
        <f t="shared" si="18"/>
        <v>0</v>
      </c>
      <c r="FW13" s="237">
        <f t="shared" si="64"/>
        <v>0</v>
      </c>
    </row>
    <row r="14" spans="1:179" s="112" customFormat="1" ht="15" customHeight="1" x14ac:dyDescent="0.2">
      <c r="A14" s="243">
        <f t="shared" si="65"/>
        <v>0</v>
      </c>
      <c r="B14" s="243">
        <f t="shared" si="66"/>
        <v>0</v>
      </c>
      <c r="C14" s="243">
        <f t="shared" si="67"/>
        <v>0</v>
      </c>
      <c r="D14" s="243">
        <f t="shared" si="68"/>
        <v>0</v>
      </c>
      <c r="E14" s="243">
        <f t="shared" si="69"/>
        <v>0</v>
      </c>
      <c r="F14" s="243">
        <f t="shared" si="70"/>
        <v>0</v>
      </c>
      <c r="G14" s="243">
        <f t="shared" si="71"/>
        <v>0</v>
      </c>
      <c r="H14" s="345">
        <f t="shared" si="20"/>
        <v>0</v>
      </c>
      <c r="I14" s="248"/>
      <c r="J14" s="248"/>
      <c r="K14" s="249"/>
      <c r="L14" s="248"/>
      <c r="M14" s="261"/>
      <c r="N14" s="144">
        <f t="shared" si="12"/>
        <v>0</v>
      </c>
      <c r="O14" s="141"/>
      <c r="P14" s="249"/>
      <c r="Q14" s="139">
        <f>IFERROR(VLOOKUP(P14,整理番号!$A$3:$B$5,2,FALSE),0)</f>
        <v>0</v>
      </c>
      <c r="R14" s="249"/>
      <c r="S14" s="139">
        <f>IFERROR(VLOOKUP(R14,整理番号!$A$8:$B$9,2,FALSE),0)</f>
        <v>0</v>
      </c>
      <c r="T14" s="145"/>
      <c r="U14" s="139">
        <f>IFERROR(VLOOKUP(T14,整理番号!$A$12:$B$16,2,FALSE),0)</f>
        <v>0</v>
      </c>
      <c r="V14" s="142"/>
      <c r="W14" s="143">
        <f>IFERROR(VLOOKUP(V14,整理番号!$A$19:$B$23,2,FALSE),0)</f>
        <v>0</v>
      </c>
      <c r="X14" s="139">
        <f t="shared" si="21"/>
        <v>0</v>
      </c>
      <c r="Y14" s="157"/>
      <c r="Z14" s="158"/>
      <c r="AA14" s="336"/>
      <c r="AB14" s="115"/>
      <c r="AC14" s="116">
        <f t="shared" si="22"/>
        <v>0</v>
      </c>
      <c r="AD14" s="117"/>
      <c r="AE14" s="117"/>
      <c r="AF14" s="117"/>
      <c r="AG14" s="265">
        <f t="shared" si="23"/>
        <v>0</v>
      </c>
      <c r="AH14" s="265">
        <f t="shared" si="24"/>
        <v>0</v>
      </c>
      <c r="AI14" s="118" t="str">
        <f t="shared" si="25"/>
        <v/>
      </c>
      <c r="AJ14" s="235" t="str">
        <f t="shared" si="26"/>
        <v/>
      </c>
      <c r="AK14" s="266"/>
      <c r="AL14" s="225">
        <f>IFERROR(VLOOKUP(AK14,整理番号!$A$26:$B$27,2,FALSE),0)</f>
        <v>0</v>
      </c>
      <c r="AM14" s="222"/>
      <c r="AN14" s="175"/>
      <c r="AO14" s="125"/>
      <c r="AP14" s="125"/>
      <c r="AQ14" s="125"/>
      <c r="AR14" s="125"/>
      <c r="AS14" s="146" t="s">
        <v>60</v>
      </c>
      <c r="AT14" s="268">
        <f t="shared" si="27"/>
        <v>0</v>
      </c>
      <c r="AU14" s="270"/>
      <c r="AV14" s="274"/>
      <c r="AW14" s="275"/>
      <c r="AX14" s="275"/>
      <c r="AY14" s="275"/>
      <c r="AZ14" s="275"/>
      <c r="BA14" s="275"/>
      <c r="BB14" s="275"/>
      <c r="BC14" s="147" t="s">
        <v>189</v>
      </c>
      <c r="BD14" s="148"/>
      <c r="BE14" s="271"/>
      <c r="BF14" s="127"/>
      <c r="BG14" s="127"/>
      <c r="BH14" s="127"/>
      <c r="BI14" s="127"/>
      <c r="BJ14" s="127"/>
      <c r="BK14" s="147" t="s">
        <v>190</v>
      </c>
      <c r="BL14" s="192"/>
      <c r="BM14" s="149"/>
      <c r="BN14" s="164"/>
      <c r="BO14" s="278"/>
      <c r="BP14" s="278"/>
      <c r="BQ14" s="278"/>
      <c r="BR14" s="278"/>
      <c r="BS14" s="278"/>
      <c r="BT14" s="278"/>
      <c r="BU14" s="279" t="s">
        <v>191</v>
      </c>
      <c r="BV14" s="288"/>
      <c r="BW14" s="278"/>
      <c r="BX14" s="278"/>
      <c r="BY14" s="278"/>
      <c r="BZ14" s="278"/>
      <c r="CA14" s="278"/>
      <c r="CB14" s="278"/>
      <c r="CC14" s="289" t="s">
        <v>189</v>
      </c>
      <c r="CD14" s="290"/>
      <c r="CE14" s="278"/>
      <c r="CF14" s="278"/>
      <c r="CG14" s="278"/>
      <c r="CH14" s="278"/>
      <c r="CI14" s="278"/>
      <c r="CJ14" s="278"/>
      <c r="CK14" s="291" t="s">
        <v>189</v>
      </c>
      <c r="CL14" s="292"/>
      <c r="CM14" s="278"/>
      <c r="CN14" s="278"/>
      <c r="CO14" s="278"/>
      <c r="CP14" s="278"/>
      <c r="CQ14" s="278"/>
      <c r="CR14" s="278"/>
      <c r="CS14" s="293" t="s">
        <v>189</v>
      </c>
      <c r="CT14" s="294"/>
      <c r="CU14" s="288"/>
      <c r="CV14" s="278"/>
      <c r="CW14" s="278"/>
      <c r="CX14" s="278"/>
      <c r="CY14" s="278"/>
      <c r="CZ14" s="278"/>
      <c r="DA14" s="278"/>
      <c r="DB14" s="293" t="s">
        <v>189</v>
      </c>
      <c r="DC14" s="306"/>
      <c r="DD14" s="317"/>
      <c r="DE14" s="318"/>
      <c r="DF14" s="318"/>
      <c r="DG14" s="318"/>
      <c r="DH14" s="318"/>
      <c r="DI14" s="318"/>
      <c r="DJ14" s="319" t="s">
        <v>77</v>
      </c>
      <c r="DK14" s="320">
        <f t="shared" si="28"/>
        <v>0</v>
      </c>
      <c r="DL14" s="329"/>
      <c r="DM14" s="330"/>
      <c r="DN14" s="318"/>
      <c r="DO14" s="318"/>
      <c r="DP14" s="318"/>
      <c r="DQ14" s="318"/>
      <c r="DR14" s="318"/>
      <c r="DS14" s="319" t="s">
        <v>77</v>
      </c>
      <c r="DT14" s="320">
        <f t="shared" si="29"/>
        <v>0</v>
      </c>
      <c r="DU14" s="148"/>
      <c r="DV14" s="164"/>
      <c r="DW14" s="381"/>
      <c r="DX14" s="381"/>
      <c r="DY14" s="381"/>
      <c r="DZ14" s="381"/>
      <c r="EA14" s="381"/>
      <c r="EB14" s="147" t="s">
        <v>74</v>
      </c>
      <c r="EC14" s="126">
        <f t="shared" si="30"/>
        <v>0</v>
      </c>
      <c r="ED14" s="148"/>
      <c r="EE14" s="184"/>
      <c r="EF14" s="177"/>
      <c r="EG14" s="128"/>
      <c r="EH14" s="128"/>
      <c r="EI14" s="184"/>
      <c r="EK14" s="236">
        <f t="shared" si="31"/>
        <v>0</v>
      </c>
      <c r="EL14" s="236">
        <f t="shared" si="32"/>
        <v>0</v>
      </c>
      <c r="EM14" s="236">
        <f t="shared" si="33"/>
        <v>0</v>
      </c>
      <c r="EN14" s="236">
        <f t="shared" si="34"/>
        <v>0</v>
      </c>
      <c r="EO14" s="236">
        <f t="shared" si="35"/>
        <v>0</v>
      </c>
      <c r="EP14" s="236">
        <f t="shared" si="36"/>
        <v>0</v>
      </c>
      <c r="EQ14" s="236">
        <f t="shared" si="37"/>
        <v>0</v>
      </c>
      <c r="ER14" s="236">
        <f t="shared" si="38"/>
        <v>0</v>
      </c>
      <c r="ES14" s="209">
        <f t="shared" si="39"/>
        <v>0</v>
      </c>
      <c r="ET14" s="140">
        <f t="shared" si="40"/>
        <v>0</v>
      </c>
      <c r="EU14" s="140">
        <f t="shared" si="41"/>
        <v>0</v>
      </c>
      <c r="EV14" s="140">
        <f t="shared" si="42"/>
        <v>0</v>
      </c>
      <c r="EW14" s="140">
        <f t="shared" si="43"/>
        <v>0</v>
      </c>
      <c r="EX14" s="140" t="str">
        <f t="shared" si="44"/>
        <v/>
      </c>
      <c r="EY14" s="140">
        <f t="shared" si="45"/>
        <v>0</v>
      </c>
      <c r="EZ14" s="140">
        <f t="shared" si="46"/>
        <v>0</v>
      </c>
      <c r="FA14" s="140">
        <f t="shared" si="47"/>
        <v>0</v>
      </c>
      <c r="FB14" s="140">
        <f t="shared" si="48"/>
        <v>0</v>
      </c>
      <c r="FC14" s="140">
        <f t="shared" si="49"/>
        <v>0</v>
      </c>
      <c r="FD14" s="140">
        <f t="shared" si="50"/>
        <v>0</v>
      </c>
      <c r="FE14" s="140">
        <f t="shared" si="51"/>
        <v>0</v>
      </c>
      <c r="FF14" s="140">
        <f t="shared" si="52"/>
        <v>0</v>
      </c>
      <c r="FG14" s="140">
        <f t="shared" si="53"/>
        <v>0</v>
      </c>
      <c r="FH14" s="140">
        <f t="shared" si="54"/>
        <v>0</v>
      </c>
      <c r="FI14" s="140">
        <f t="shared" si="55"/>
        <v>0</v>
      </c>
      <c r="FJ14" s="209">
        <f t="shared" si="56"/>
        <v>0</v>
      </c>
      <c r="FK14" s="150" t="s">
        <v>38</v>
      </c>
      <c r="FL14" s="237">
        <f t="shared" si="57"/>
        <v>0</v>
      </c>
      <c r="FM14" s="237">
        <f t="shared" si="58"/>
        <v>0</v>
      </c>
      <c r="FN14" s="238">
        <f t="shared" si="59"/>
        <v>0</v>
      </c>
      <c r="FO14" s="238">
        <f t="shared" si="60"/>
        <v>0</v>
      </c>
      <c r="FP14" s="238">
        <f t="shared" si="61"/>
        <v>0</v>
      </c>
      <c r="FQ14" s="238" t="str">
        <f t="shared" si="62"/>
        <v/>
      </c>
      <c r="FR14" s="238">
        <f t="shared" si="63"/>
        <v>0</v>
      </c>
      <c r="FS14" s="238">
        <f t="shared" si="15"/>
        <v>0</v>
      </c>
      <c r="FT14" s="238">
        <f t="shared" si="16"/>
        <v>0</v>
      </c>
      <c r="FU14" s="238">
        <f t="shared" si="17"/>
        <v>0</v>
      </c>
      <c r="FV14" s="238">
        <f t="shared" si="18"/>
        <v>0</v>
      </c>
      <c r="FW14" s="237">
        <f t="shared" si="64"/>
        <v>0</v>
      </c>
    </row>
    <row r="15" spans="1:179" s="112" customFormat="1" ht="15" customHeight="1" x14ac:dyDescent="0.2">
      <c r="A15" s="243">
        <f t="shared" si="65"/>
        <v>0</v>
      </c>
      <c r="B15" s="243">
        <f t="shared" si="66"/>
        <v>0</v>
      </c>
      <c r="C15" s="243">
        <f t="shared" si="67"/>
        <v>0</v>
      </c>
      <c r="D15" s="243">
        <f t="shared" si="68"/>
        <v>0</v>
      </c>
      <c r="E15" s="243">
        <f t="shared" si="69"/>
        <v>0</v>
      </c>
      <c r="F15" s="243">
        <f t="shared" si="70"/>
        <v>0</v>
      </c>
      <c r="G15" s="243">
        <f t="shared" si="71"/>
        <v>0</v>
      </c>
      <c r="H15" s="345">
        <f t="shared" si="20"/>
        <v>0</v>
      </c>
      <c r="I15" s="248"/>
      <c r="J15" s="248"/>
      <c r="K15" s="249"/>
      <c r="L15" s="248"/>
      <c r="M15" s="261"/>
      <c r="N15" s="144">
        <f t="shared" si="12"/>
        <v>0</v>
      </c>
      <c r="O15" s="141"/>
      <c r="P15" s="249"/>
      <c r="Q15" s="139">
        <f>IFERROR(VLOOKUP(P15,整理番号!$A$3:$B$5,2,FALSE),0)</f>
        <v>0</v>
      </c>
      <c r="R15" s="249"/>
      <c r="S15" s="139">
        <f>IFERROR(VLOOKUP(R15,整理番号!$A$8:$B$9,2,FALSE),0)</f>
        <v>0</v>
      </c>
      <c r="T15" s="145"/>
      <c r="U15" s="139">
        <f>IFERROR(VLOOKUP(T15,整理番号!$A$12:$B$16,2,FALSE),0)</f>
        <v>0</v>
      </c>
      <c r="V15" s="142"/>
      <c r="W15" s="143">
        <f>IFERROR(VLOOKUP(V15,整理番号!$A$19:$B$23,2,FALSE),0)</f>
        <v>0</v>
      </c>
      <c r="X15" s="139">
        <f t="shared" si="21"/>
        <v>0</v>
      </c>
      <c r="Y15" s="157"/>
      <c r="Z15" s="158"/>
      <c r="AA15" s="336"/>
      <c r="AB15" s="115"/>
      <c r="AC15" s="116">
        <f t="shared" si="22"/>
        <v>0</v>
      </c>
      <c r="AD15" s="117"/>
      <c r="AE15" s="117"/>
      <c r="AF15" s="117"/>
      <c r="AG15" s="265">
        <f t="shared" si="23"/>
        <v>0</v>
      </c>
      <c r="AH15" s="265">
        <f t="shared" si="24"/>
        <v>0</v>
      </c>
      <c r="AI15" s="118" t="str">
        <f t="shared" si="25"/>
        <v/>
      </c>
      <c r="AJ15" s="235" t="str">
        <f t="shared" si="26"/>
        <v/>
      </c>
      <c r="AK15" s="266"/>
      <c r="AL15" s="225">
        <f>IFERROR(VLOOKUP(AK15,整理番号!$A$26:$B$27,2,FALSE),0)</f>
        <v>0</v>
      </c>
      <c r="AM15" s="222"/>
      <c r="AN15" s="175"/>
      <c r="AO15" s="125"/>
      <c r="AP15" s="125"/>
      <c r="AQ15" s="125"/>
      <c r="AR15" s="125"/>
      <c r="AS15" s="146" t="s">
        <v>60</v>
      </c>
      <c r="AT15" s="268">
        <f t="shared" si="27"/>
        <v>0</v>
      </c>
      <c r="AU15" s="270"/>
      <c r="AV15" s="274"/>
      <c r="AW15" s="275"/>
      <c r="AX15" s="275"/>
      <c r="AY15" s="275"/>
      <c r="AZ15" s="275"/>
      <c r="BA15" s="275"/>
      <c r="BB15" s="275"/>
      <c r="BC15" s="147" t="s">
        <v>189</v>
      </c>
      <c r="BD15" s="148"/>
      <c r="BE15" s="271"/>
      <c r="BF15" s="127"/>
      <c r="BG15" s="127"/>
      <c r="BH15" s="127"/>
      <c r="BI15" s="127"/>
      <c r="BJ15" s="127"/>
      <c r="BK15" s="147" t="s">
        <v>190</v>
      </c>
      <c r="BL15" s="192"/>
      <c r="BM15" s="149"/>
      <c r="BN15" s="164"/>
      <c r="BO15" s="278"/>
      <c r="BP15" s="278"/>
      <c r="BQ15" s="278"/>
      <c r="BR15" s="278"/>
      <c r="BS15" s="278"/>
      <c r="BT15" s="278"/>
      <c r="BU15" s="279" t="s">
        <v>191</v>
      </c>
      <c r="BV15" s="288"/>
      <c r="BW15" s="278"/>
      <c r="BX15" s="278"/>
      <c r="BY15" s="278"/>
      <c r="BZ15" s="278"/>
      <c r="CA15" s="278"/>
      <c r="CB15" s="278"/>
      <c r="CC15" s="289" t="s">
        <v>189</v>
      </c>
      <c r="CD15" s="290"/>
      <c r="CE15" s="278"/>
      <c r="CF15" s="278"/>
      <c r="CG15" s="278"/>
      <c r="CH15" s="278"/>
      <c r="CI15" s="278"/>
      <c r="CJ15" s="278"/>
      <c r="CK15" s="291" t="s">
        <v>189</v>
      </c>
      <c r="CL15" s="292"/>
      <c r="CM15" s="278"/>
      <c r="CN15" s="278"/>
      <c r="CO15" s="278"/>
      <c r="CP15" s="278"/>
      <c r="CQ15" s="278"/>
      <c r="CR15" s="278"/>
      <c r="CS15" s="293" t="s">
        <v>189</v>
      </c>
      <c r="CT15" s="294"/>
      <c r="CU15" s="288"/>
      <c r="CV15" s="278"/>
      <c r="CW15" s="278"/>
      <c r="CX15" s="278"/>
      <c r="CY15" s="278"/>
      <c r="CZ15" s="278"/>
      <c r="DA15" s="278"/>
      <c r="DB15" s="293" t="s">
        <v>189</v>
      </c>
      <c r="DC15" s="306"/>
      <c r="DD15" s="317"/>
      <c r="DE15" s="318"/>
      <c r="DF15" s="318"/>
      <c r="DG15" s="318"/>
      <c r="DH15" s="318"/>
      <c r="DI15" s="318"/>
      <c r="DJ15" s="319" t="s">
        <v>77</v>
      </c>
      <c r="DK15" s="320">
        <f t="shared" si="28"/>
        <v>0</v>
      </c>
      <c r="DL15" s="329"/>
      <c r="DM15" s="330"/>
      <c r="DN15" s="318"/>
      <c r="DO15" s="318"/>
      <c r="DP15" s="318"/>
      <c r="DQ15" s="318"/>
      <c r="DR15" s="318"/>
      <c r="DS15" s="319" t="s">
        <v>77</v>
      </c>
      <c r="DT15" s="320">
        <f t="shared" si="29"/>
        <v>0</v>
      </c>
      <c r="DU15" s="148"/>
      <c r="DV15" s="164"/>
      <c r="DW15" s="381"/>
      <c r="DX15" s="381"/>
      <c r="DY15" s="381"/>
      <c r="DZ15" s="381"/>
      <c r="EA15" s="381"/>
      <c r="EB15" s="147" t="s">
        <v>74</v>
      </c>
      <c r="EC15" s="126">
        <f t="shared" si="30"/>
        <v>0</v>
      </c>
      <c r="ED15" s="148"/>
      <c r="EE15" s="184"/>
      <c r="EF15" s="177"/>
      <c r="EG15" s="128"/>
      <c r="EH15" s="128"/>
      <c r="EI15" s="184"/>
      <c r="EK15" s="236">
        <f t="shared" si="31"/>
        <v>0</v>
      </c>
      <c r="EL15" s="236">
        <f t="shared" si="32"/>
        <v>0</v>
      </c>
      <c r="EM15" s="236">
        <f t="shared" si="33"/>
        <v>0</v>
      </c>
      <c r="EN15" s="236">
        <f t="shared" si="34"/>
        <v>0</v>
      </c>
      <c r="EO15" s="236">
        <f t="shared" si="35"/>
        <v>0</v>
      </c>
      <c r="EP15" s="236">
        <f t="shared" si="36"/>
        <v>0</v>
      </c>
      <c r="EQ15" s="236">
        <f t="shared" si="37"/>
        <v>0</v>
      </c>
      <c r="ER15" s="236">
        <f t="shared" si="38"/>
        <v>0</v>
      </c>
      <c r="ES15" s="209">
        <f t="shared" si="39"/>
        <v>0</v>
      </c>
      <c r="ET15" s="140">
        <f t="shared" si="40"/>
        <v>0</v>
      </c>
      <c r="EU15" s="140">
        <f t="shared" si="41"/>
        <v>0</v>
      </c>
      <c r="EV15" s="140">
        <f t="shared" si="42"/>
        <v>0</v>
      </c>
      <c r="EW15" s="140">
        <f t="shared" si="43"/>
        <v>0</v>
      </c>
      <c r="EX15" s="140" t="str">
        <f t="shared" si="44"/>
        <v/>
      </c>
      <c r="EY15" s="140">
        <f t="shared" si="45"/>
        <v>0</v>
      </c>
      <c r="EZ15" s="140">
        <f t="shared" si="46"/>
        <v>0</v>
      </c>
      <c r="FA15" s="140">
        <f t="shared" si="47"/>
        <v>0</v>
      </c>
      <c r="FB15" s="140">
        <f t="shared" si="48"/>
        <v>0</v>
      </c>
      <c r="FC15" s="140">
        <f t="shared" si="49"/>
        <v>0</v>
      </c>
      <c r="FD15" s="140">
        <f t="shared" si="50"/>
        <v>0</v>
      </c>
      <c r="FE15" s="140">
        <f t="shared" si="51"/>
        <v>0</v>
      </c>
      <c r="FF15" s="140">
        <f t="shared" si="52"/>
        <v>0</v>
      </c>
      <c r="FG15" s="140">
        <f t="shared" si="53"/>
        <v>0</v>
      </c>
      <c r="FH15" s="140">
        <f t="shared" si="54"/>
        <v>0</v>
      </c>
      <c r="FI15" s="140">
        <f t="shared" si="55"/>
        <v>0</v>
      </c>
      <c r="FJ15" s="209">
        <f t="shared" si="56"/>
        <v>0</v>
      </c>
      <c r="FK15" s="150" t="s">
        <v>38</v>
      </c>
      <c r="FL15" s="237">
        <f t="shared" si="57"/>
        <v>0</v>
      </c>
      <c r="FM15" s="237">
        <f t="shared" si="58"/>
        <v>0</v>
      </c>
      <c r="FN15" s="238">
        <f t="shared" si="59"/>
        <v>0</v>
      </c>
      <c r="FO15" s="238">
        <f t="shared" si="60"/>
        <v>0</v>
      </c>
      <c r="FP15" s="238">
        <f t="shared" si="61"/>
        <v>0</v>
      </c>
      <c r="FQ15" s="238" t="str">
        <f t="shared" si="62"/>
        <v/>
      </c>
      <c r="FR15" s="238">
        <f t="shared" si="63"/>
        <v>0</v>
      </c>
      <c r="FS15" s="238">
        <f t="shared" si="15"/>
        <v>0</v>
      </c>
      <c r="FT15" s="238">
        <f t="shared" si="16"/>
        <v>0</v>
      </c>
      <c r="FU15" s="238">
        <f t="shared" si="17"/>
        <v>0</v>
      </c>
      <c r="FV15" s="238">
        <f t="shared" si="18"/>
        <v>0</v>
      </c>
      <c r="FW15" s="237">
        <f t="shared" si="64"/>
        <v>0</v>
      </c>
    </row>
    <row r="16" spans="1:179" s="112" customFormat="1" ht="15" customHeight="1" x14ac:dyDescent="0.2">
      <c r="A16" s="243">
        <f t="shared" si="65"/>
        <v>0</v>
      </c>
      <c r="B16" s="243">
        <f t="shared" si="66"/>
        <v>0</v>
      </c>
      <c r="C16" s="243">
        <f t="shared" si="67"/>
        <v>0</v>
      </c>
      <c r="D16" s="243">
        <f t="shared" si="68"/>
        <v>0</v>
      </c>
      <c r="E16" s="243">
        <f t="shared" si="69"/>
        <v>0</v>
      </c>
      <c r="F16" s="243">
        <f t="shared" si="70"/>
        <v>0</v>
      </c>
      <c r="G16" s="243">
        <f t="shared" si="71"/>
        <v>0</v>
      </c>
      <c r="H16" s="345">
        <f t="shared" si="20"/>
        <v>0</v>
      </c>
      <c r="I16" s="248"/>
      <c r="J16" s="248"/>
      <c r="K16" s="249"/>
      <c r="L16" s="248"/>
      <c r="M16" s="261"/>
      <c r="N16" s="144">
        <f t="shared" si="12"/>
        <v>0</v>
      </c>
      <c r="O16" s="141"/>
      <c r="P16" s="249"/>
      <c r="Q16" s="139">
        <f>IFERROR(VLOOKUP(P16,整理番号!$A$3:$B$5,2,FALSE),0)</f>
        <v>0</v>
      </c>
      <c r="R16" s="249"/>
      <c r="S16" s="139">
        <f>IFERROR(VLOOKUP(R16,整理番号!$A$8:$B$9,2,FALSE),0)</f>
        <v>0</v>
      </c>
      <c r="T16" s="145"/>
      <c r="U16" s="139">
        <f>IFERROR(VLOOKUP(T16,整理番号!$A$12:$B$16,2,FALSE),0)</f>
        <v>0</v>
      </c>
      <c r="V16" s="142"/>
      <c r="W16" s="143">
        <f>IFERROR(VLOOKUP(V16,整理番号!$A$19:$B$23,2,FALSE),0)</f>
        <v>0</v>
      </c>
      <c r="X16" s="139">
        <f t="shared" si="21"/>
        <v>0</v>
      </c>
      <c r="Y16" s="157"/>
      <c r="Z16" s="158"/>
      <c r="AA16" s="336"/>
      <c r="AB16" s="115"/>
      <c r="AC16" s="116">
        <f t="shared" si="22"/>
        <v>0</v>
      </c>
      <c r="AD16" s="117"/>
      <c r="AE16" s="117"/>
      <c r="AF16" s="117"/>
      <c r="AG16" s="265">
        <f t="shared" si="23"/>
        <v>0</v>
      </c>
      <c r="AH16" s="265">
        <f t="shared" si="24"/>
        <v>0</v>
      </c>
      <c r="AI16" s="118" t="str">
        <f t="shared" si="25"/>
        <v/>
      </c>
      <c r="AJ16" s="235" t="str">
        <f t="shared" si="26"/>
        <v/>
      </c>
      <c r="AK16" s="266"/>
      <c r="AL16" s="225">
        <f>IFERROR(VLOOKUP(AK16,整理番号!$A$26:$B$27,2,FALSE),0)</f>
        <v>0</v>
      </c>
      <c r="AM16" s="222"/>
      <c r="AN16" s="175"/>
      <c r="AO16" s="125"/>
      <c r="AP16" s="125"/>
      <c r="AQ16" s="125"/>
      <c r="AR16" s="125"/>
      <c r="AS16" s="146" t="s">
        <v>60</v>
      </c>
      <c r="AT16" s="268">
        <f t="shared" si="27"/>
        <v>0</v>
      </c>
      <c r="AU16" s="270"/>
      <c r="AV16" s="274"/>
      <c r="AW16" s="275"/>
      <c r="AX16" s="275"/>
      <c r="AY16" s="275"/>
      <c r="AZ16" s="275"/>
      <c r="BA16" s="275"/>
      <c r="BB16" s="275"/>
      <c r="BC16" s="147" t="s">
        <v>189</v>
      </c>
      <c r="BD16" s="148"/>
      <c r="BE16" s="271"/>
      <c r="BF16" s="127"/>
      <c r="BG16" s="127"/>
      <c r="BH16" s="127"/>
      <c r="BI16" s="127"/>
      <c r="BJ16" s="127"/>
      <c r="BK16" s="147" t="s">
        <v>190</v>
      </c>
      <c r="BL16" s="192"/>
      <c r="BM16" s="149"/>
      <c r="BN16" s="164"/>
      <c r="BO16" s="278"/>
      <c r="BP16" s="278"/>
      <c r="BQ16" s="278"/>
      <c r="BR16" s="278"/>
      <c r="BS16" s="278"/>
      <c r="BT16" s="278"/>
      <c r="BU16" s="279" t="s">
        <v>191</v>
      </c>
      <c r="BV16" s="288"/>
      <c r="BW16" s="278"/>
      <c r="BX16" s="278"/>
      <c r="BY16" s="278"/>
      <c r="BZ16" s="278"/>
      <c r="CA16" s="278"/>
      <c r="CB16" s="278"/>
      <c r="CC16" s="289" t="s">
        <v>189</v>
      </c>
      <c r="CD16" s="290"/>
      <c r="CE16" s="278"/>
      <c r="CF16" s="278"/>
      <c r="CG16" s="278"/>
      <c r="CH16" s="278"/>
      <c r="CI16" s="278"/>
      <c r="CJ16" s="278"/>
      <c r="CK16" s="291" t="s">
        <v>189</v>
      </c>
      <c r="CL16" s="292"/>
      <c r="CM16" s="278"/>
      <c r="CN16" s="278"/>
      <c r="CO16" s="278"/>
      <c r="CP16" s="278"/>
      <c r="CQ16" s="278"/>
      <c r="CR16" s="278"/>
      <c r="CS16" s="293" t="s">
        <v>189</v>
      </c>
      <c r="CT16" s="294"/>
      <c r="CU16" s="288"/>
      <c r="CV16" s="278"/>
      <c r="CW16" s="278"/>
      <c r="CX16" s="278"/>
      <c r="CY16" s="278"/>
      <c r="CZ16" s="278"/>
      <c r="DA16" s="278"/>
      <c r="DB16" s="293" t="s">
        <v>189</v>
      </c>
      <c r="DC16" s="306"/>
      <c r="DD16" s="317"/>
      <c r="DE16" s="318"/>
      <c r="DF16" s="318"/>
      <c r="DG16" s="318"/>
      <c r="DH16" s="318"/>
      <c r="DI16" s="318"/>
      <c r="DJ16" s="319" t="s">
        <v>77</v>
      </c>
      <c r="DK16" s="320">
        <f t="shared" si="28"/>
        <v>0</v>
      </c>
      <c r="DL16" s="329"/>
      <c r="DM16" s="330"/>
      <c r="DN16" s="318"/>
      <c r="DO16" s="318"/>
      <c r="DP16" s="318"/>
      <c r="DQ16" s="318"/>
      <c r="DR16" s="318"/>
      <c r="DS16" s="319" t="s">
        <v>77</v>
      </c>
      <c r="DT16" s="320">
        <f t="shared" si="29"/>
        <v>0</v>
      </c>
      <c r="DU16" s="148"/>
      <c r="DV16" s="164"/>
      <c r="DW16" s="381"/>
      <c r="DX16" s="381"/>
      <c r="DY16" s="381"/>
      <c r="DZ16" s="381"/>
      <c r="EA16" s="381"/>
      <c r="EB16" s="147" t="s">
        <v>74</v>
      </c>
      <c r="EC16" s="126">
        <f t="shared" si="30"/>
        <v>0</v>
      </c>
      <c r="ED16" s="148"/>
      <c r="EE16" s="184"/>
      <c r="EF16" s="177"/>
      <c r="EG16" s="128"/>
      <c r="EH16" s="128"/>
      <c r="EI16" s="184"/>
      <c r="EK16" s="236">
        <f t="shared" si="31"/>
        <v>0</v>
      </c>
      <c r="EL16" s="236">
        <f t="shared" si="32"/>
        <v>0</v>
      </c>
      <c r="EM16" s="236">
        <f t="shared" si="33"/>
        <v>0</v>
      </c>
      <c r="EN16" s="236">
        <f t="shared" si="34"/>
        <v>0</v>
      </c>
      <c r="EO16" s="236">
        <f t="shared" si="35"/>
        <v>0</v>
      </c>
      <c r="EP16" s="236">
        <f t="shared" si="36"/>
        <v>0</v>
      </c>
      <c r="EQ16" s="236">
        <f t="shared" si="37"/>
        <v>0</v>
      </c>
      <c r="ER16" s="236">
        <f t="shared" si="38"/>
        <v>0</v>
      </c>
      <c r="ES16" s="209">
        <f t="shared" si="39"/>
        <v>0</v>
      </c>
      <c r="ET16" s="140">
        <f t="shared" si="40"/>
        <v>0</v>
      </c>
      <c r="EU16" s="140">
        <f t="shared" si="41"/>
        <v>0</v>
      </c>
      <c r="EV16" s="140">
        <f t="shared" si="42"/>
        <v>0</v>
      </c>
      <c r="EW16" s="140">
        <f t="shared" si="43"/>
        <v>0</v>
      </c>
      <c r="EX16" s="140" t="str">
        <f t="shared" si="44"/>
        <v/>
      </c>
      <c r="EY16" s="140">
        <f t="shared" si="45"/>
        <v>0</v>
      </c>
      <c r="EZ16" s="140">
        <f t="shared" si="46"/>
        <v>0</v>
      </c>
      <c r="FA16" s="140">
        <f t="shared" si="47"/>
        <v>0</v>
      </c>
      <c r="FB16" s="140">
        <f t="shared" si="48"/>
        <v>0</v>
      </c>
      <c r="FC16" s="140">
        <f t="shared" si="49"/>
        <v>0</v>
      </c>
      <c r="FD16" s="140">
        <f t="shared" si="50"/>
        <v>0</v>
      </c>
      <c r="FE16" s="140">
        <f t="shared" si="51"/>
        <v>0</v>
      </c>
      <c r="FF16" s="140">
        <f t="shared" si="52"/>
        <v>0</v>
      </c>
      <c r="FG16" s="140">
        <f t="shared" si="53"/>
        <v>0</v>
      </c>
      <c r="FH16" s="140">
        <f t="shared" si="54"/>
        <v>0</v>
      </c>
      <c r="FI16" s="140">
        <f t="shared" si="55"/>
        <v>0</v>
      </c>
      <c r="FJ16" s="209">
        <f t="shared" si="56"/>
        <v>0</v>
      </c>
      <c r="FK16" s="150" t="s">
        <v>38</v>
      </c>
      <c r="FL16" s="237">
        <f t="shared" si="57"/>
        <v>0</v>
      </c>
      <c r="FM16" s="237">
        <f t="shared" si="58"/>
        <v>0</v>
      </c>
      <c r="FN16" s="238">
        <f t="shared" si="59"/>
        <v>0</v>
      </c>
      <c r="FO16" s="238">
        <f t="shared" si="60"/>
        <v>0</v>
      </c>
      <c r="FP16" s="238">
        <f t="shared" si="61"/>
        <v>0</v>
      </c>
      <c r="FQ16" s="238" t="str">
        <f t="shared" si="62"/>
        <v/>
      </c>
      <c r="FR16" s="238">
        <f t="shared" si="63"/>
        <v>0</v>
      </c>
      <c r="FS16" s="238">
        <f t="shared" si="15"/>
        <v>0</v>
      </c>
      <c r="FT16" s="238">
        <f t="shared" si="16"/>
        <v>0</v>
      </c>
      <c r="FU16" s="238">
        <f t="shared" si="17"/>
        <v>0</v>
      </c>
      <c r="FV16" s="238">
        <f t="shared" si="18"/>
        <v>0</v>
      </c>
      <c r="FW16" s="237">
        <f t="shared" si="64"/>
        <v>0</v>
      </c>
    </row>
    <row r="17" spans="1:179" s="112" customFormat="1" ht="15" customHeight="1" x14ac:dyDescent="0.2">
      <c r="A17" s="243">
        <f t="shared" si="65"/>
        <v>0</v>
      </c>
      <c r="B17" s="243">
        <f t="shared" si="66"/>
        <v>0</v>
      </c>
      <c r="C17" s="243">
        <f t="shared" si="67"/>
        <v>0</v>
      </c>
      <c r="D17" s="243">
        <f t="shared" si="68"/>
        <v>0</v>
      </c>
      <c r="E17" s="243">
        <f t="shared" si="69"/>
        <v>0</v>
      </c>
      <c r="F17" s="243">
        <f t="shared" si="70"/>
        <v>0</v>
      </c>
      <c r="G17" s="243">
        <f t="shared" si="71"/>
        <v>0</v>
      </c>
      <c r="H17" s="345">
        <f t="shared" si="20"/>
        <v>0</v>
      </c>
      <c r="I17" s="248"/>
      <c r="J17" s="248"/>
      <c r="K17" s="249"/>
      <c r="L17" s="248"/>
      <c r="M17" s="261"/>
      <c r="N17" s="144">
        <f t="shared" si="12"/>
        <v>0</v>
      </c>
      <c r="O17" s="141"/>
      <c r="P17" s="249"/>
      <c r="Q17" s="139">
        <f>IFERROR(VLOOKUP(P17,整理番号!$A$3:$B$5,2,FALSE),0)</f>
        <v>0</v>
      </c>
      <c r="R17" s="249"/>
      <c r="S17" s="139">
        <f>IFERROR(VLOOKUP(R17,整理番号!$A$8:$B$9,2,FALSE),0)</f>
        <v>0</v>
      </c>
      <c r="T17" s="145"/>
      <c r="U17" s="139">
        <f>IFERROR(VLOOKUP(T17,整理番号!$A$12:$B$16,2,FALSE),0)</f>
        <v>0</v>
      </c>
      <c r="V17" s="142"/>
      <c r="W17" s="143">
        <f>IFERROR(VLOOKUP(V17,整理番号!$A$19:$B$23,2,FALSE),0)</f>
        <v>0</v>
      </c>
      <c r="X17" s="139">
        <f t="shared" si="21"/>
        <v>0</v>
      </c>
      <c r="Y17" s="157"/>
      <c r="Z17" s="158"/>
      <c r="AA17" s="336"/>
      <c r="AB17" s="115"/>
      <c r="AC17" s="116">
        <f t="shared" si="22"/>
        <v>0</v>
      </c>
      <c r="AD17" s="117"/>
      <c r="AE17" s="117"/>
      <c r="AF17" s="117"/>
      <c r="AG17" s="265">
        <f t="shared" si="23"/>
        <v>0</v>
      </c>
      <c r="AH17" s="265">
        <f t="shared" si="24"/>
        <v>0</v>
      </c>
      <c r="AI17" s="118" t="str">
        <f t="shared" si="25"/>
        <v/>
      </c>
      <c r="AJ17" s="235" t="str">
        <f t="shared" si="26"/>
        <v/>
      </c>
      <c r="AK17" s="266"/>
      <c r="AL17" s="225">
        <f>IFERROR(VLOOKUP(AK17,整理番号!$A$26:$B$27,2,FALSE),0)</f>
        <v>0</v>
      </c>
      <c r="AM17" s="222"/>
      <c r="AN17" s="175"/>
      <c r="AO17" s="125"/>
      <c r="AP17" s="125"/>
      <c r="AQ17" s="125"/>
      <c r="AR17" s="125"/>
      <c r="AS17" s="146" t="s">
        <v>60</v>
      </c>
      <c r="AT17" s="268">
        <f t="shared" si="27"/>
        <v>0</v>
      </c>
      <c r="AU17" s="270"/>
      <c r="AV17" s="274"/>
      <c r="AW17" s="275"/>
      <c r="AX17" s="275"/>
      <c r="AY17" s="275"/>
      <c r="AZ17" s="275"/>
      <c r="BA17" s="275"/>
      <c r="BB17" s="275"/>
      <c r="BC17" s="147" t="s">
        <v>189</v>
      </c>
      <c r="BD17" s="148"/>
      <c r="BE17" s="271"/>
      <c r="BF17" s="127"/>
      <c r="BG17" s="127"/>
      <c r="BH17" s="127"/>
      <c r="BI17" s="127"/>
      <c r="BJ17" s="127"/>
      <c r="BK17" s="147" t="s">
        <v>190</v>
      </c>
      <c r="BL17" s="192"/>
      <c r="BM17" s="149"/>
      <c r="BN17" s="164"/>
      <c r="BO17" s="278"/>
      <c r="BP17" s="278"/>
      <c r="BQ17" s="278"/>
      <c r="BR17" s="278"/>
      <c r="BS17" s="278"/>
      <c r="BT17" s="278"/>
      <c r="BU17" s="279" t="s">
        <v>191</v>
      </c>
      <c r="BV17" s="288"/>
      <c r="BW17" s="278"/>
      <c r="BX17" s="278"/>
      <c r="BY17" s="278"/>
      <c r="BZ17" s="278"/>
      <c r="CA17" s="278"/>
      <c r="CB17" s="278"/>
      <c r="CC17" s="289" t="s">
        <v>189</v>
      </c>
      <c r="CD17" s="290"/>
      <c r="CE17" s="278"/>
      <c r="CF17" s="278"/>
      <c r="CG17" s="278"/>
      <c r="CH17" s="278"/>
      <c r="CI17" s="278"/>
      <c r="CJ17" s="278"/>
      <c r="CK17" s="291" t="s">
        <v>189</v>
      </c>
      <c r="CL17" s="292"/>
      <c r="CM17" s="278"/>
      <c r="CN17" s="278"/>
      <c r="CO17" s="278"/>
      <c r="CP17" s="278"/>
      <c r="CQ17" s="278"/>
      <c r="CR17" s="278"/>
      <c r="CS17" s="293" t="s">
        <v>189</v>
      </c>
      <c r="CT17" s="294"/>
      <c r="CU17" s="288"/>
      <c r="CV17" s="278"/>
      <c r="CW17" s="278"/>
      <c r="CX17" s="278"/>
      <c r="CY17" s="278"/>
      <c r="CZ17" s="278"/>
      <c r="DA17" s="278"/>
      <c r="DB17" s="293" t="s">
        <v>189</v>
      </c>
      <c r="DC17" s="306"/>
      <c r="DD17" s="317"/>
      <c r="DE17" s="318"/>
      <c r="DF17" s="318"/>
      <c r="DG17" s="318"/>
      <c r="DH17" s="318"/>
      <c r="DI17" s="318"/>
      <c r="DJ17" s="319" t="s">
        <v>77</v>
      </c>
      <c r="DK17" s="320">
        <f t="shared" si="28"/>
        <v>0</v>
      </c>
      <c r="DL17" s="329"/>
      <c r="DM17" s="330"/>
      <c r="DN17" s="318"/>
      <c r="DO17" s="318"/>
      <c r="DP17" s="318"/>
      <c r="DQ17" s="318"/>
      <c r="DR17" s="318"/>
      <c r="DS17" s="319" t="s">
        <v>77</v>
      </c>
      <c r="DT17" s="320">
        <f t="shared" si="29"/>
        <v>0</v>
      </c>
      <c r="DU17" s="148"/>
      <c r="DV17" s="164"/>
      <c r="DW17" s="381"/>
      <c r="DX17" s="381"/>
      <c r="DY17" s="381"/>
      <c r="DZ17" s="381"/>
      <c r="EA17" s="381"/>
      <c r="EB17" s="147" t="s">
        <v>74</v>
      </c>
      <c r="EC17" s="126">
        <f t="shared" si="30"/>
        <v>0</v>
      </c>
      <c r="ED17" s="148"/>
      <c r="EE17" s="184"/>
      <c r="EF17" s="177"/>
      <c r="EG17" s="128"/>
      <c r="EH17" s="128"/>
      <c r="EI17" s="184"/>
      <c r="EK17" s="236">
        <f t="shared" si="31"/>
        <v>0</v>
      </c>
      <c r="EL17" s="236">
        <f t="shared" si="32"/>
        <v>0</v>
      </c>
      <c r="EM17" s="236">
        <f t="shared" si="33"/>
        <v>0</v>
      </c>
      <c r="EN17" s="236">
        <f t="shared" si="34"/>
        <v>0</v>
      </c>
      <c r="EO17" s="236">
        <f t="shared" si="35"/>
        <v>0</v>
      </c>
      <c r="EP17" s="236">
        <f t="shared" si="36"/>
        <v>0</v>
      </c>
      <c r="EQ17" s="236">
        <f t="shared" si="37"/>
        <v>0</v>
      </c>
      <c r="ER17" s="236">
        <f t="shared" si="38"/>
        <v>0</v>
      </c>
      <c r="ES17" s="209">
        <f t="shared" si="39"/>
        <v>0</v>
      </c>
      <c r="ET17" s="140">
        <f t="shared" si="40"/>
        <v>0</v>
      </c>
      <c r="EU17" s="140">
        <f t="shared" si="41"/>
        <v>0</v>
      </c>
      <c r="EV17" s="140">
        <f t="shared" si="42"/>
        <v>0</v>
      </c>
      <c r="EW17" s="140">
        <f t="shared" si="43"/>
        <v>0</v>
      </c>
      <c r="EX17" s="140" t="str">
        <f t="shared" si="44"/>
        <v/>
      </c>
      <c r="EY17" s="140">
        <f t="shared" si="45"/>
        <v>0</v>
      </c>
      <c r="EZ17" s="140">
        <f t="shared" si="46"/>
        <v>0</v>
      </c>
      <c r="FA17" s="140">
        <f t="shared" si="47"/>
        <v>0</v>
      </c>
      <c r="FB17" s="140">
        <f t="shared" si="48"/>
        <v>0</v>
      </c>
      <c r="FC17" s="140">
        <f t="shared" si="49"/>
        <v>0</v>
      </c>
      <c r="FD17" s="140">
        <f t="shared" si="50"/>
        <v>0</v>
      </c>
      <c r="FE17" s="140">
        <f t="shared" si="51"/>
        <v>0</v>
      </c>
      <c r="FF17" s="140">
        <f t="shared" si="52"/>
        <v>0</v>
      </c>
      <c r="FG17" s="140">
        <f t="shared" si="53"/>
        <v>0</v>
      </c>
      <c r="FH17" s="140">
        <f t="shared" si="54"/>
        <v>0</v>
      </c>
      <c r="FI17" s="140">
        <f t="shared" si="55"/>
        <v>0</v>
      </c>
      <c r="FJ17" s="209">
        <f t="shared" si="56"/>
        <v>0</v>
      </c>
      <c r="FK17" s="150" t="s">
        <v>38</v>
      </c>
      <c r="FL17" s="237">
        <f t="shared" si="57"/>
        <v>0</v>
      </c>
      <c r="FM17" s="237">
        <f t="shared" si="58"/>
        <v>0</v>
      </c>
      <c r="FN17" s="238">
        <f t="shared" si="59"/>
        <v>0</v>
      </c>
      <c r="FO17" s="238">
        <f t="shared" si="60"/>
        <v>0</v>
      </c>
      <c r="FP17" s="238">
        <f t="shared" si="61"/>
        <v>0</v>
      </c>
      <c r="FQ17" s="238" t="str">
        <f t="shared" si="62"/>
        <v/>
      </c>
      <c r="FR17" s="238">
        <f t="shared" si="63"/>
        <v>0</v>
      </c>
      <c r="FS17" s="238">
        <f t="shared" si="15"/>
        <v>0</v>
      </c>
      <c r="FT17" s="238">
        <f t="shared" si="16"/>
        <v>0</v>
      </c>
      <c r="FU17" s="238">
        <f t="shared" si="17"/>
        <v>0</v>
      </c>
      <c r="FV17" s="238">
        <f t="shared" si="18"/>
        <v>0</v>
      </c>
      <c r="FW17" s="237">
        <f t="shared" si="64"/>
        <v>0</v>
      </c>
    </row>
    <row r="18" spans="1:179" s="112" customFormat="1" ht="15" customHeight="1" x14ac:dyDescent="0.2">
      <c r="A18" s="243">
        <f t="shared" si="65"/>
        <v>0</v>
      </c>
      <c r="B18" s="243">
        <f t="shared" si="66"/>
        <v>0</v>
      </c>
      <c r="C18" s="243">
        <f t="shared" si="67"/>
        <v>0</v>
      </c>
      <c r="D18" s="243">
        <f t="shared" si="68"/>
        <v>0</v>
      </c>
      <c r="E18" s="243">
        <f t="shared" si="69"/>
        <v>0</v>
      </c>
      <c r="F18" s="243">
        <f t="shared" si="70"/>
        <v>0</v>
      </c>
      <c r="G18" s="243">
        <f t="shared" si="71"/>
        <v>0</v>
      </c>
      <c r="H18" s="345">
        <f t="shared" si="20"/>
        <v>0</v>
      </c>
      <c r="I18" s="248"/>
      <c r="J18" s="248"/>
      <c r="K18" s="249"/>
      <c r="L18" s="248"/>
      <c r="M18" s="261"/>
      <c r="N18" s="144">
        <f t="shared" si="12"/>
        <v>0</v>
      </c>
      <c r="O18" s="141"/>
      <c r="P18" s="249"/>
      <c r="Q18" s="139">
        <f>IFERROR(VLOOKUP(P18,整理番号!$A$3:$B$5,2,FALSE),0)</f>
        <v>0</v>
      </c>
      <c r="R18" s="249"/>
      <c r="S18" s="139">
        <f>IFERROR(VLOOKUP(R18,整理番号!$A$8:$B$9,2,FALSE),0)</f>
        <v>0</v>
      </c>
      <c r="T18" s="145"/>
      <c r="U18" s="139">
        <f>IFERROR(VLOOKUP(T18,整理番号!$A$12:$B$16,2,FALSE),0)</f>
        <v>0</v>
      </c>
      <c r="V18" s="142"/>
      <c r="W18" s="143">
        <f>IFERROR(VLOOKUP(V18,整理番号!$A$19:$B$23,2,FALSE),0)</f>
        <v>0</v>
      </c>
      <c r="X18" s="139">
        <f t="shared" si="21"/>
        <v>0</v>
      </c>
      <c r="Y18" s="157"/>
      <c r="Z18" s="158"/>
      <c r="AA18" s="336"/>
      <c r="AB18" s="115"/>
      <c r="AC18" s="116">
        <f t="shared" si="22"/>
        <v>0</v>
      </c>
      <c r="AD18" s="117"/>
      <c r="AE18" s="117"/>
      <c r="AF18" s="117"/>
      <c r="AG18" s="265">
        <f t="shared" si="23"/>
        <v>0</v>
      </c>
      <c r="AH18" s="265">
        <f t="shared" si="24"/>
        <v>0</v>
      </c>
      <c r="AI18" s="118" t="str">
        <f t="shared" si="25"/>
        <v/>
      </c>
      <c r="AJ18" s="235" t="str">
        <f t="shared" si="26"/>
        <v/>
      </c>
      <c r="AK18" s="266"/>
      <c r="AL18" s="225">
        <f>IFERROR(VLOOKUP(AK18,整理番号!$A$26:$B$27,2,FALSE),0)</f>
        <v>0</v>
      </c>
      <c r="AM18" s="222"/>
      <c r="AN18" s="175"/>
      <c r="AO18" s="125"/>
      <c r="AP18" s="125"/>
      <c r="AQ18" s="125"/>
      <c r="AR18" s="125"/>
      <c r="AS18" s="146" t="s">
        <v>60</v>
      </c>
      <c r="AT18" s="268">
        <f t="shared" si="27"/>
        <v>0</v>
      </c>
      <c r="AU18" s="270"/>
      <c r="AV18" s="274"/>
      <c r="AW18" s="275"/>
      <c r="AX18" s="275"/>
      <c r="AY18" s="275"/>
      <c r="AZ18" s="275"/>
      <c r="BA18" s="275"/>
      <c r="BB18" s="275"/>
      <c r="BC18" s="147" t="s">
        <v>189</v>
      </c>
      <c r="BD18" s="148"/>
      <c r="BE18" s="271"/>
      <c r="BF18" s="127"/>
      <c r="BG18" s="127"/>
      <c r="BH18" s="127"/>
      <c r="BI18" s="127"/>
      <c r="BJ18" s="127"/>
      <c r="BK18" s="147" t="s">
        <v>190</v>
      </c>
      <c r="BL18" s="192"/>
      <c r="BM18" s="149"/>
      <c r="BN18" s="164"/>
      <c r="BO18" s="278"/>
      <c r="BP18" s="278"/>
      <c r="BQ18" s="278"/>
      <c r="BR18" s="278"/>
      <c r="BS18" s="278"/>
      <c r="BT18" s="278"/>
      <c r="BU18" s="279" t="s">
        <v>191</v>
      </c>
      <c r="BV18" s="288"/>
      <c r="BW18" s="278"/>
      <c r="BX18" s="278"/>
      <c r="BY18" s="278"/>
      <c r="BZ18" s="278"/>
      <c r="CA18" s="278"/>
      <c r="CB18" s="278"/>
      <c r="CC18" s="289" t="s">
        <v>189</v>
      </c>
      <c r="CD18" s="290"/>
      <c r="CE18" s="278"/>
      <c r="CF18" s="278"/>
      <c r="CG18" s="278"/>
      <c r="CH18" s="278"/>
      <c r="CI18" s="278"/>
      <c r="CJ18" s="278"/>
      <c r="CK18" s="291" t="s">
        <v>189</v>
      </c>
      <c r="CL18" s="292"/>
      <c r="CM18" s="278"/>
      <c r="CN18" s="278"/>
      <c r="CO18" s="278"/>
      <c r="CP18" s="278"/>
      <c r="CQ18" s="278"/>
      <c r="CR18" s="278"/>
      <c r="CS18" s="293" t="s">
        <v>189</v>
      </c>
      <c r="CT18" s="294"/>
      <c r="CU18" s="288"/>
      <c r="CV18" s="278"/>
      <c r="CW18" s="278"/>
      <c r="CX18" s="278"/>
      <c r="CY18" s="278"/>
      <c r="CZ18" s="278"/>
      <c r="DA18" s="278"/>
      <c r="DB18" s="293" t="s">
        <v>189</v>
      </c>
      <c r="DC18" s="306"/>
      <c r="DD18" s="317"/>
      <c r="DE18" s="318"/>
      <c r="DF18" s="318"/>
      <c r="DG18" s="318"/>
      <c r="DH18" s="318"/>
      <c r="DI18" s="318"/>
      <c r="DJ18" s="319" t="s">
        <v>77</v>
      </c>
      <c r="DK18" s="320">
        <f t="shared" si="28"/>
        <v>0</v>
      </c>
      <c r="DL18" s="329"/>
      <c r="DM18" s="330"/>
      <c r="DN18" s="318"/>
      <c r="DO18" s="318"/>
      <c r="DP18" s="318"/>
      <c r="DQ18" s="318"/>
      <c r="DR18" s="318"/>
      <c r="DS18" s="319" t="s">
        <v>77</v>
      </c>
      <c r="DT18" s="320">
        <f t="shared" si="29"/>
        <v>0</v>
      </c>
      <c r="DU18" s="148"/>
      <c r="DV18" s="164"/>
      <c r="DW18" s="381"/>
      <c r="DX18" s="381"/>
      <c r="DY18" s="381"/>
      <c r="DZ18" s="381"/>
      <c r="EA18" s="381"/>
      <c r="EB18" s="147" t="s">
        <v>74</v>
      </c>
      <c r="EC18" s="126">
        <f t="shared" si="30"/>
        <v>0</v>
      </c>
      <c r="ED18" s="148"/>
      <c r="EE18" s="184"/>
      <c r="EF18" s="177"/>
      <c r="EG18" s="128"/>
      <c r="EH18" s="128"/>
      <c r="EI18" s="184"/>
      <c r="EK18" s="236">
        <f t="shared" si="31"/>
        <v>0</v>
      </c>
      <c r="EL18" s="236">
        <f t="shared" si="32"/>
        <v>0</v>
      </c>
      <c r="EM18" s="236">
        <f t="shared" si="33"/>
        <v>0</v>
      </c>
      <c r="EN18" s="236">
        <f t="shared" si="34"/>
        <v>0</v>
      </c>
      <c r="EO18" s="236">
        <f t="shared" si="35"/>
        <v>0</v>
      </c>
      <c r="EP18" s="236">
        <f t="shared" si="36"/>
        <v>0</v>
      </c>
      <c r="EQ18" s="236">
        <f t="shared" si="37"/>
        <v>0</v>
      </c>
      <c r="ER18" s="236">
        <f t="shared" si="38"/>
        <v>0</v>
      </c>
      <c r="ES18" s="209">
        <f t="shared" si="39"/>
        <v>0</v>
      </c>
      <c r="ET18" s="140">
        <f t="shared" si="40"/>
        <v>0</v>
      </c>
      <c r="EU18" s="140">
        <f t="shared" si="41"/>
        <v>0</v>
      </c>
      <c r="EV18" s="140">
        <f t="shared" si="42"/>
        <v>0</v>
      </c>
      <c r="EW18" s="140">
        <f t="shared" si="43"/>
        <v>0</v>
      </c>
      <c r="EX18" s="140" t="str">
        <f t="shared" si="44"/>
        <v/>
      </c>
      <c r="EY18" s="140">
        <f t="shared" si="45"/>
        <v>0</v>
      </c>
      <c r="EZ18" s="140">
        <f t="shared" si="46"/>
        <v>0</v>
      </c>
      <c r="FA18" s="140">
        <f t="shared" si="47"/>
        <v>0</v>
      </c>
      <c r="FB18" s="140">
        <f t="shared" si="48"/>
        <v>0</v>
      </c>
      <c r="FC18" s="140">
        <f t="shared" si="49"/>
        <v>0</v>
      </c>
      <c r="FD18" s="140">
        <f t="shared" si="50"/>
        <v>0</v>
      </c>
      <c r="FE18" s="140">
        <f t="shared" si="51"/>
        <v>0</v>
      </c>
      <c r="FF18" s="140">
        <f t="shared" si="52"/>
        <v>0</v>
      </c>
      <c r="FG18" s="140">
        <f t="shared" si="53"/>
        <v>0</v>
      </c>
      <c r="FH18" s="140">
        <f t="shared" si="54"/>
        <v>0</v>
      </c>
      <c r="FI18" s="140">
        <f t="shared" si="55"/>
        <v>0</v>
      </c>
      <c r="FJ18" s="209">
        <f t="shared" si="56"/>
        <v>0</v>
      </c>
      <c r="FK18" s="150" t="s">
        <v>38</v>
      </c>
      <c r="FL18" s="237">
        <f t="shared" si="57"/>
        <v>0</v>
      </c>
      <c r="FM18" s="237">
        <f t="shared" si="58"/>
        <v>0</v>
      </c>
      <c r="FN18" s="238">
        <f t="shared" si="59"/>
        <v>0</v>
      </c>
      <c r="FO18" s="238">
        <f t="shared" si="60"/>
        <v>0</v>
      </c>
      <c r="FP18" s="238">
        <f t="shared" si="61"/>
        <v>0</v>
      </c>
      <c r="FQ18" s="238" t="str">
        <f t="shared" si="62"/>
        <v/>
      </c>
      <c r="FR18" s="238">
        <f t="shared" si="63"/>
        <v>0</v>
      </c>
      <c r="FS18" s="238">
        <f t="shared" si="15"/>
        <v>0</v>
      </c>
      <c r="FT18" s="238">
        <f t="shared" si="16"/>
        <v>0</v>
      </c>
      <c r="FU18" s="238">
        <f t="shared" si="17"/>
        <v>0</v>
      </c>
      <c r="FV18" s="238">
        <f t="shared" si="18"/>
        <v>0</v>
      </c>
      <c r="FW18" s="237">
        <f t="shared" si="64"/>
        <v>0</v>
      </c>
    </row>
    <row r="19" spans="1:179" s="112" customFormat="1" ht="15" customHeight="1" x14ac:dyDescent="0.2">
      <c r="A19" s="243">
        <f t="shared" si="65"/>
        <v>0</v>
      </c>
      <c r="B19" s="243">
        <f t="shared" si="66"/>
        <v>0</v>
      </c>
      <c r="C19" s="243">
        <f t="shared" si="67"/>
        <v>0</v>
      </c>
      <c r="D19" s="243">
        <f t="shared" si="68"/>
        <v>0</v>
      </c>
      <c r="E19" s="243">
        <f t="shared" si="69"/>
        <v>0</v>
      </c>
      <c r="F19" s="243">
        <f t="shared" si="70"/>
        <v>0</v>
      </c>
      <c r="G19" s="243">
        <f t="shared" si="71"/>
        <v>0</v>
      </c>
      <c r="H19" s="345">
        <f t="shared" si="20"/>
        <v>0</v>
      </c>
      <c r="I19" s="248"/>
      <c r="J19" s="248"/>
      <c r="K19" s="249"/>
      <c r="L19" s="248"/>
      <c r="M19" s="261"/>
      <c r="N19" s="144">
        <f t="shared" si="12"/>
        <v>0</v>
      </c>
      <c r="O19" s="141"/>
      <c r="P19" s="249"/>
      <c r="Q19" s="139">
        <f>IFERROR(VLOOKUP(P19,整理番号!$A$3:$B$5,2,FALSE),0)</f>
        <v>0</v>
      </c>
      <c r="R19" s="249"/>
      <c r="S19" s="139">
        <f>IFERROR(VLOOKUP(R19,整理番号!$A$8:$B$9,2,FALSE),0)</f>
        <v>0</v>
      </c>
      <c r="T19" s="145"/>
      <c r="U19" s="139">
        <f>IFERROR(VLOOKUP(T19,整理番号!$A$12:$B$16,2,FALSE),0)</f>
        <v>0</v>
      </c>
      <c r="V19" s="142"/>
      <c r="W19" s="143">
        <f>IFERROR(VLOOKUP(V19,整理番号!$A$19:$B$23,2,FALSE),0)</f>
        <v>0</v>
      </c>
      <c r="X19" s="139">
        <f t="shared" si="21"/>
        <v>0</v>
      </c>
      <c r="Y19" s="157"/>
      <c r="Z19" s="158"/>
      <c r="AA19" s="336"/>
      <c r="AB19" s="115"/>
      <c r="AC19" s="116">
        <f t="shared" si="22"/>
        <v>0</v>
      </c>
      <c r="AD19" s="117"/>
      <c r="AE19" s="117"/>
      <c r="AF19" s="117"/>
      <c r="AG19" s="265">
        <f t="shared" si="23"/>
        <v>0</v>
      </c>
      <c r="AH19" s="265">
        <f t="shared" si="24"/>
        <v>0</v>
      </c>
      <c r="AI19" s="118" t="str">
        <f t="shared" si="25"/>
        <v/>
      </c>
      <c r="AJ19" s="235" t="str">
        <f t="shared" si="26"/>
        <v/>
      </c>
      <c r="AK19" s="266"/>
      <c r="AL19" s="225">
        <f>IFERROR(VLOOKUP(AK19,整理番号!$A$26:$B$27,2,FALSE),0)</f>
        <v>0</v>
      </c>
      <c r="AM19" s="222"/>
      <c r="AN19" s="175"/>
      <c r="AO19" s="125"/>
      <c r="AP19" s="125"/>
      <c r="AQ19" s="125"/>
      <c r="AR19" s="125"/>
      <c r="AS19" s="146" t="s">
        <v>60</v>
      </c>
      <c r="AT19" s="268">
        <f t="shared" si="27"/>
        <v>0</v>
      </c>
      <c r="AU19" s="270"/>
      <c r="AV19" s="274"/>
      <c r="AW19" s="275"/>
      <c r="AX19" s="275"/>
      <c r="AY19" s="275"/>
      <c r="AZ19" s="275"/>
      <c r="BA19" s="275"/>
      <c r="BB19" s="275"/>
      <c r="BC19" s="147" t="s">
        <v>189</v>
      </c>
      <c r="BD19" s="148"/>
      <c r="BE19" s="271"/>
      <c r="BF19" s="127"/>
      <c r="BG19" s="127"/>
      <c r="BH19" s="127"/>
      <c r="BI19" s="127"/>
      <c r="BJ19" s="127"/>
      <c r="BK19" s="147" t="s">
        <v>190</v>
      </c>
      <c r="BL19" s="192"/>
      <c r="BM19" s="149"/>
      <c r="BN19" s="164"/>
      <c r="BO19" s="278"/>
      <c r="BP19" s="278"/>
      <c r="BQ19" s="278"/>
      <c r="BR19" s="278"/>
      <c r="BS19" s="278"/>
      <c r="BT19" s="278"/>
      <c r="BU19" s="279" t="s">
        <v>191</v>
      </c>
      <c r="BV19" s="288"/>
      <c r="BW19" s="278"/>
      <c r="BX19" s="278"/>
      <c r="BY19" s="278"/>
      <c r="BZ19" s="278"/>
      <c r="CA19" s="278"/>
      <c r="CB19" s="278"/>
      <c r="CC19" s="289" t="s">
        <v>189</v>
      </c>
      <c r="CD19" s="290"/>
      <c r="CE19" s="278"/>
      <c r="CF19" s="278"/>
      <c r="CG19" s="278"/>
      <c r="CH19" s="278"/>
      <c r="CI19" s="278"/>
      <c r="CJ19" s="278"/>
      <c r="CK19" s="291" t="s">
        <v>189</v>
      </c>
      <c r="CL19" s="292"/>
      <c r="CM19" s="278"/>
      <c r="CN19" s="278"/>
      <c r="CO19" s="278"/>
      <c r="CP19" s="278"/>
      <c r="CQ19" s="278"/>
      <c r="CR19" s="278"/>
      <c r="CS19" s="293" t="s">
        <v>189</v>
      </c>
      <c r="CT19" s="294"/>
      <c r="CU19" s="288"/>
      <c r="CV19" s="278"/>
      <c r="CW19" s="278"/>
      <c r="CX19" s="278"/>
      <c r="CY19" s="278"/>
      <c r="CZ19" s="278"/>
      <c r="DA19" s="278"/>
      <c r="DB19" s="293" t="s">
        <v>189</v>
      </c>
      <c r="DC19" s="306"/>
      <c r="DD19" s="317"/>
      <c r="DE19" s="318"/>
      <c r="DF19" s="318"/>
      <c r="DG19" s="318"/>
      <c r="DH19" s="318"/>
      <c r="DI19" s="318"/>
      <c r="DJ19" s="319" t="s">
        <v>77</v>
      </c>
      <c r="DK19" s="320">
        <f t="shared" si="28"/>
        <v>0</v>
      </c>
      <c r="DL19" s="329"/>
      <c r="DM19" s="330"/>
      <c r="DN19" s="318"/>
      <c r="DO19" s="318"/>
      <c r="DP19" s="318"/>
      <c r="DQ19" s="318"/>
      <c r="DR19" s="318"/>
      <c r="DS19" s="319" t="s">
        <v>77</v>
      </c>
      <c r="DT19" s="320">
        <f t="shared" si="29"/>
        <v>0</v>
      </c>
      <c r="DU19" s="148"/>
      <c r="DV19" s="164"/>
      <c r="DW19" s="381"/>
      <c r="DX19" s="381"/>
      <c r="DY19" s="381"/>
      <c r="DZ19" s="381"/>
      <c r="EA19" s="381"/>
      <c r="EB19" s="147" t="s">
        <v>74</v>
      </c>
      <c r="EC19" s="126">
        <f t="shared" si="30"/>
        <v>0</v>
      </c>
      <c r="ED19" s="148"/>
      <c r="EE19" s="184"/>
      <c r="EF19" s="177"/>
      <c r="EG19" s="128"/>
      <c r="EH19" s="128"/>
      <c r="EI19" s="184"/>
      <c r="EK19" s="236">
        <f t="shared" si="31"/>
        <v>0</v>
      </c>
      <c r="EL19" s="236">
        <f t="shared" si="32"/>
        <v>0</v>
      </c>
      <c r="EM19" s="236">
        <f t="shared" si="33"/>
        <v>0</v>
      </c>
      <c r="EN19" s="236">
        <f t="shared" si="34"/>
        <v>0</v>
      </c>
      <c r="EO19" s="236">
        <f t="shared" si="35"/>
        <v>0</v>
      </c>
      <c r="EP19" s="236">
        <f t="shared" si="36"/>
        <v>0</v>
      </c>
      <c r="EQ19" s="236">
        <f t="shared" si="37"/>
        <v>0</v>
      </c>
      <c r="ER19" s="236">
        <f t="shared" si="38"/>
        <v>0</v>
      </c>
      <c r="ES19" s="209">
        <f t="shared" si="39"/>
        <v>0</v>
      </c>
      <c r="ET19" s="140">
        <f t="shared" si="40"/>
        <v>0</v>
      </c>
      <c r="EU19" s="140">
        <f t="shared" si="41"/>
        <v>0</v>
      </c>
      <c r="EV19" s="140">
        <f t="shared" si="42"/>
        <v>0</v>
      </c>
      <c r="EW19" s="140">
        <f t="shared" si="43"/>
        <v>0</v>
      </c>
      <c r="EX19" s="140" t="str">
        <f t="shared" si="44"/>
        <v/>
      </c>
      <c r="EY19" s="140">
        <f t="shared" si="45"/>
        <v>0</v>
      </c>
      <c r="EZ19" s="140">
        <f t="shared" si="46"/>
        <v>0</v>
      </c>
      <c r="FA19" s="140">
        <f t="shared" si="47"/>
        <v>0</v>
      </c>
      <c r="FB19" s="140">
        <f t="shared" si="48"/>
        <v>0</v>
      </c>
      <c r="FC19" s="140">
        <f t="shared" si="49"/>
        <v>0</v>
      </c>
      <c r="FD19" s="140">
        <f t="shared" si="50"/>
        <v>0</v>
      </c>
      <c r="FE19" s="140">
        <f t="shared" si="51"/>
        <v>0</v>
      </c>
      <c r="FF19" s="140">
        <f t="shared" si="52"/>
        <v>0</v>
      </c>
      <c r="FG19" s="140">
        <f t="shared" si="53"/>
        <v>0</v>
      </c>
      <c r="FH19" s="140">
        <f t="shared" si="54"/>
        <v>0</v>
      </c>
      <c r="FI19" s="140">
        <f t="shared" si="55"/>
        <v>0</v>
      </c>
      <c r="FJ19" s="209">
        <f t="shared" si="56"/>
        <v>0</v>
      </c>
      <c r="FK19" s="150" t="s">
        <v>38</v>
      </c>
      <c r="FL19" s="237">
        <f t="shared" si="57"/>
        <v>0</v>
      </c>
      <c r="FM19" s="237">
        <f t="shared" si="58"/>
        <v>0</v>
      </c>
      <c r="FN19" s="238">
        <f t="shared" si="59"/>
        <v>0</v>
      </c>
      <c r="FO19" s="238">
        <f t="shared" si="60"/>
        <v>0</v>
      </c>
      <c r="FP19" s="238">
        <f t="shared" si="61"/>
        <v>0</v>
      </c>
      <c r="FQ19" s="238" t="str">
        <f t="shared" si="62"/>
        <v/>
      </c>
      <c r="FR19" s="238">
        <f t="shared" si="63"/>
        <v>0</v>
      </c>
      <c r="FS19" s="238">
        <f t="shared" si="15"/>
        <v>0</v>
      </c>
      <c r="FT19" s="238">
        <f t="shared" si="16"/>
        <v>0</v>
      </c>
      <c r="FU19" s="238">
        <f t="shared" si="17"/>
        <v>0</v>
      </c>
      <c r="FV19" s="238">
        <f t="shared" si="18"/>
        <v>0</v>
      </c>
      <c r="FW19" s="237">
        <f t="shared" si="64"/>
        <v>0</v>
      </c>
    </row>
    <row r="20" spans="1:179" s="112" customFormat="1" ht="15" customHeight="1" x14ac:dyDescent="0.2">
      <c r="A20" s="243">
        <f t="shared" si="65"/>
        <v>0</v>
      </c>
      <c r="B20" s="243">
        <f t="shared" si="66"/>
        <v>0</v>
      </c>
      <c r="C20" s="243">
        <f t="shared" si="67"/>
        <v>0</v>
      </c>
      <c r="D20" s="243">
        <f t="shared" si="68"/>
        <v>0</v>
      </c>
      <c r="E20" s="243">
        <f t="shared" si="69"/>
        <v>0</v>
      </c>
      <c r="F20" s="243">
        <f t="shared" si="70"/>
        <v>0</v>
      </c>
      <c r="G20" s="243">
        <f t="shared" si="71"/>
        <v>0</v>
      </c>
      <c r="H20" s="345">
        <f t="shared" si="20"/>
        <v>0</v>
      </c>
      <c r="I20" s="248"/>
      <c r="J20" s="248"/>
      <c r="K20" s="249"/>
      <c r="L20" s="248"/>
      <c r="M20" s="261"/>
      <c r="N20" s="144">
        <f t="shared" si="12"/>
        <v>0</v>
      </c>
      <c r="O20" s="141"/>
      <c r="P20" s="249"/>
      <c r="Q20" s="139">
        <f>IFERROR(VLOOKUP(P20,整理番号!$A$3:$B$5,2,FALSE),0)</f>
        <v>0</v>
      </c>
      <c r="R20" s="249"/>
      <c r="S20" s="139">
        <f>IFERROR(VLOOKUP(R20,整理番号!$A$8:$B$9,2,FALSE),0)</f>
        <v>0</v>
      </c>
      <c r="T20" s="145"/>
      <c r="U20" s="139">
        <f>IFERROR(VLOOKUP(T20,整理番号!$A$12:$B$16,2,FALSE),0)</f>
        <v>0</v>
      </c>
      <c r="V20" s="142"/>
      <c r="W20" s="143">
        <f>IFERROR(VLOOKUP(V20,整理番号!$A$19:$B$23,2,FALSE),0)</f>
        <v>0</v>
      </c>
      <c r="X20" s="139">
        <f t="shared" si="21"/>
        <v>0</v>
      </c>
      <c r="Y20" s="157"/>
      <c r="Z20" s="158"/>
      <c r="AA20" s="336"/>
      <c r="AB20" s="115"/>
      <c r="AC20" s="116">
        <f t="shared" si="22"/>
        <v>0</v>
      </c>
      <c r="AD20" s="117"/>
      <c r="AE20" s="117"/>
      <c r="AF20" s="117"/>
      <c r="AG20" s="265">
        <f t="shared" si="23"/>
        <v>0</v>
      </c>
      <c r="AH20" s="265">
        <f t="shared" si="24"/>
        <v>0</v>
      </c>
      <c r="AI20" s="118" t="str">
        <f t="shared" si="25"/>
        <v/>
      </c>
      <c r="AJ20" s="235" t="str">
        <f t="shared" si="26"/>
        <v/>
      </c>
      <c r="AK20" s="266"/>
      <c r="AL20" s="225">
        <f>IFERROR(VLOOKUP(AK20,整理番号!$A$26:$B$27,2,FALSE),0)</f>
        <v>0</v>
      </c>
      <c r="AM20" s="222"/>
      <c r="AN20" s="175"/>
      <c r="AO20" s="125"/>
      <c r="AP20" s="125"/>
      <c r="AQ20" s="125"/>
      <c r="AR20" s="125"/>
      <c r="AS20" s="146" t="s">
        <v>60</v>
      </c>
      <c r="AT20" s="268">
        <f t="shared" si="27"/>
        <v>0</v>
      </c>
      <c r="AU20" s="270"/>
      <c r="AV20" s="274"/>
      <c r="AW20" s="275"/>
      <c r="AX20" s="275"/>
      <c r="AY20" s="275"/>
      <c r="AZ20" s="275"/>
      <c r="BA20" s="275"/>
      <c r="BB20" s="275"/>
      <c r="BC20" s="147" t="s">
        <v>189</v>
      </c>
      <c r="BD20" s="148"/>
      <c r="BE20" s="271"/>
      <c r="BF20" s="127"/>
      <c r="BG20" s="127"/>
      <c r="BH20" s="127"/>
      <c r="BI20" s="127"/>
      <c r="BJ20" s="127"/>
      <c r="BK20" s="147" t="s">
        <v>190</v>
      </c>
      <c r="BL20" s="192"/>
      <c r="BM20" s="149"/>
      <c r="BN20" s="164"/>
      <c r="BO20" s="278"/>
      <c r="BP20" s="278"/>
      <c r="BQ20" s="278"/>
      <c r="BR20" s="278"/>
      <c r="BS20" s="278"/>
      <c r="BT20" s="278"/>
      <c r="BU20" s="279" t="s">
        <v>191</v>
      </c>
      <c r="BV20" s="288"/>
      <c r="BW20" s="278"/>
      <c r="BX20" s="278"/>
      <c r="BY20" s="278"/>
      <c r="BZ20" s="278"/>
      <c r="CA20" s="278"/>
      <c r="CB20" s="278"/>
      <c r="CC20" s="289" t="s">
        <v>189</v>
      </c>
      <c r="CD20" s="290"/>
      <c r="CE20" s="278"/>
      <c r="CF20" s="278"/>
      <c r="CG20" s="278"/>
      <c r="CH20" s="278"/>
      <c r="CI20" s="278"/>
      <c r="CJ20" s="278"/>
      <c r="CK20" s="291" t="s">
        <v>189</v>
      </c>
      <c r="CL20" s="292"/>
      <c r="CM20" s="278"/>
      <c r="CN20" s="278"/>
      <c r="CO20" s="278"/>
      <c r="CP20" s="278"/>
      <c r="CQ20" s="278"/>
      <c r="CR20" s="278"/>
      <c r="CS20" s="293" t="s">
        <v>189</v>
      </c>
      <c r="CT20" s="294"/>
      <c r="CU20" s="288"/>
      <c r="CV20" s="278"/>
      <c r="CW20" s="278"/>
      <c r="CX20" s="278"/>
      <c r="CY20" s="278"/>
      <c r="CZ20" s="278"/>
      <c r="DA20" s="278"/>
      <c r="DB20" s="293" t="s">
        <v>189</v>
      </c>
      <c r="DC20" s="306"/>
      <c r="DD20" s="317"/>
      <c r="DE20" s="318"/>
      <c r="DF20" s="318"/>
      <c r="DG20" s="318"/>
      <c r="DH20" s="318"/>
      <c r="DI20" s="318"/>
      <c r="DJ20" s="319" t="s">
        <v>77</v>
      </c>
      <c r="DK20" s="320">
        <f t="shared" si="28"/>
        <v>0</v>
      </c>
      <c r="DL20" s="329"/>
      <c r="DM20" s="330"/>
      <c r="DN20" s="318"/>
      <c r="DO20" s="318"/>
      <c r="DP20" s="318"/>
      <c r="DQ20" s="318"/>
      <c r="DR20" s="318"/>
      <c r="DS20" s="319" t="s">
        <v>77</v>
      </c>
      <c r="DT20" s="320">
        <f t="shared" si="29"/>
        <v>0</v>
      </c>
      <c r="DU20" s="148"/>
      <c r="DV20" s="164"/>
      <c r="DW20" s="381"/>
      <c r="DX20" s="381"/>
      <c r="DY20" s="381"/>
      <c r="DZ20" s="381"/>
      <c r="EA20" s="381"/>
      <c r="EB20" s="147" t="s">
        <v>74</v>
      </c>
      <c r="EC20" s="126">
        <f t="shared" si="30"/>
        <v>0</v>
      </c>
      <c r="ED20" s="148"/>
      <c r="EE20" s="184"/>
      <c r="EF20" s="177"/>
      <c r="EG20" s="128"/>
      <c r="EH20" s="128"/>
      <c r="EI20" s="184"/>
      <c r="EK20" s="236">
        <f t="shared" si="31"/>
        <v>0</v>
      </c>
      <c r="EL20" s="236">
        <f t="shared" si="32"/>
        <v>0</v>
      </c>
      <c r="EM20" s="236">
        <f t="shared" si="33"/>
        <v>0</v>
      </c>
      <c r="EN20" s="236">
        <f t="shared" si="34"/>
        <v>0</v>
      </c>
      <c r="EO20" s="236">
        <f t="shared" si="35"/>
        <v>0</v>
      </c>
      <c r="EP20" s="236">
        <f t="shared" si="36"/>
        <v>0</v>
      </c>
      <c r="EQ20" s="236">
        <f t="shared" si="37"/>
        <v>0</v>
      </c>
      <c r="ER20" s="236">
        <f t="shared" si="38"/>
        <v>0</v>
      </c>
      <c r="ES20" s="209">
        <f t="shared" si="39"/>
        <v>0</v>
      </c>
      <c r="ET20" s="140">
        <f t="shared" si="40"/>
        <v>0</v>
      </c>
      <c r="EU20" s="140">
        <f t="shared" si="41"/>
        <v>0</v>
      </c>
      <c r="EV20" s="140">
        <f t="shared" si="42"/>
        <v>0</v>
      </c>
      <c r="EW20" s="140">
        <f t="shared" si="43"/>
        <v>0</v>
      </c>
      <c r="EX20" s="140" t="str">
        <f t="shared" si="44"/>
        <v/>
      </c>
      <c r="EY20" s="140">
        <f t="shared" si="45"/>
        <v>0</v>
      </c>
      <c r="EZ20" s="140">
        <f t="shared" si="46"/>
        <v>0</v>
      </c>
      <c r="FA20" s="140">
        <f t="shared" si="47"/>
        <v>0</v>
      </c>
      <c r="FB20" s="140">
        <f t="shared" si="48"/>
        <v>0</v>
      </c>
      <c r="FC20" s="140">
        <f t="shared" si="49"/>
        <v>0</v>
      </c>
      <c r="FD20" s="140">
        <f t="shared" si="50"/>
        <v>0</v>
      </c>
      <c r="FE20" s="140">
        <f t="shared" si="51"/>
        <v>0</v>
      </c>
      <c r="FF20" s="140">
        <f t="shared" si="52"/>
        <v>0</v>
      </c>
      <c r="FG20" s="140">
        <f t="shared" si="53"/>
        <v>0</v>
      </c>
      <c r="FH20" s="140">
        <f t="shared" si="54"/>
        <v>0</v>
      </c>
      <c r="FI20" s="140">
        <f t="shared" si="55"/>
        <v>0</v>
      </c>
      <c r="FJ20" s="209">
        <f t="shared" si="56"/>
        <v>0</v>
      </c>
      <c r="FK20" s="150" t="s">
        <v>38</v>
      </c>
      <c r="FL20" s="237">
        <f t="shared" si="57"/>
        <v>0</v>
      </c>
      <c r="FM20" s="237">
        <f t="shared" si="58"/>
        <v>0</v>
      </c>
      <c r="FN20" s="238">
        <f t="shared" si="59"/>
        <v>0</v>
      </c>
      <c r="FO20" s="238">
        <f t="shared" si="60"/>
        <v>0</v>
      </c>
      <c r="FP20" s="238">
        <f t="shared" si="61"/>
        <v>0</v>
      </c>
      <c r="FQ20" s="238" t="str">
        <f t="shared" si="62"/>
        <v/>
      </c>
      <c r="FR20" s="238">
        <f t="shared" si="63"/>
        <v>0</v>
      </c>
      <c r="FS20" s="238">
        <f t="shared" si="15"/>
        <v>0</v>
      </c>
      <c r="FT20" s="238">
        <f t="shared" si="16"/>
        <v>0</v>
      </c>
      <c r="FU20" s="238">
        <f t="shared" si="17"/>
        <v>0</v>
      </c>
      <c r="FV20" s="238">
        <f t="shared" si="18"/>
        <v>0</v>
      </c>
      <c r="FW20" s="237">
        <f t="shared" si="64"/>
        <v>0</v>
      </c>
    </row>
    <row r="21" spans="1:179" s="112" customFormat="1" ht="15" customHeight="1" x14ac:dyDescent="0.2">
      <c r="A21" s="243">
        <f t="shared" si="65"/>
        <v>0</v>
      </c>
      <c r="B21" s="243">
        <f t="shared" si="66"/>
        <v>0</v>
      </c>
      <c r="C21" s="243">
        <f t="shared" si="67"/>
        <v>0</v>
      </c>
      <c r="D21" s="243">
        <f t="shared" si="68"/>
        <v>0</v>
      </c>
      <c r="E21" s="243">
        <f t="shared" si="69"/>
        <v>0</v>
      </c>
      <c r="F21" s="243">
        <f t="shared" si="70"/>
        <v>0</v>
      </c>
      <c r="G21" s="243">
        <f t="shared" si="71"/>
        <v>0</v>
      </c>
      <c r="H21" s="345">
        <f t="shared" si="20"/>
        <v>0</v>
      </c>
      <c r="I21" s="248"/>
      <c r="J21" s="248"/>
      <c r="K21" s="249"/>
      <c r="L21" s="248"/>
      <c r="M21" s="261"/>
      <c r="N21" s="144">
        <f t="shared" si="12"/>
        <v>0</v>
      </c>
      <c r="O21" s="141"/>
      <c r="P21" s="249"/>
      <c r="Q21" s="139">
        <f>IFERROR(VLOOKUP(P21,整理番号!$A$3:$B$5,2,FALSE),0)</f>
        <v>0</v>
      </c>
      <c r="R21" s="249"/>
      <c r="S21" s="139">
        <f>IFERROR(VLOOKUP(R21,整理番号!$A$8:$B$9,2,FALSE),0)</f>
        <v>0</v>
      </c>
      <c r="T21" s="145"/>
      <c r="U21" s="139">
        <f>IFERROR(VLOOKUP(T21,整理番号!$A$12:$B$16,2,FALSE),0)</f>
        <v>0</v>
      </c>
      <c r="V21" s="142"/>
      <c r="W21" s="143">
        <f>IFERROR(VLOOKUP(V21,整理番号!$A$19:$B$23,2,FALSE),0)</f>
        <v>0</v>
      </c>
      <c r="X21" s="139">
        <f t="shared" si="21"/>
        <v>0</v>
      </c>
      <c r="Y21" s="157"/>
      <c r="Z21" s="158"/>
      <c r="AA21" s="336"/>
      <c r="AB21" s="115"/>
      <c r="AC21" s="116">
        <f t="shared" si="22"/>
        <v>0</v>
      </c>
      <c r="AD21" s="117"/>
      <c r="AE21" s="117"/>
      <c r="AF21" s="117"/>
      <c r="AG21" s="265">
        <f t="shared" si="23"/>
        <v>0</v>
      </c>
      <c r="AH21" s="265">
        <f t="shared" si="24"/>
        <v>0</v>
      </c>
      <c r="AI21" s="118" t="str">
        <f t="shared" si="25"/>
        <v/>
      </c>
      <c r="AJ21" s="235" t="str">
        <f t="shared" si="26"/>
        <v/>
      </c>
      <c r="AK21" s="266"/>
      <c r="AL21" s="225">
        <f>IFERROR(VLOOKUP(AK21,整理番号!$A$26:$B$27,2,FALSE),0)</f>
        <v>0</v>
      </c>
      <c r="AM21" s="222"/>
      <c r="AN21" s="175"/>
      <c r="AO21" s="125"/>
      <c r="AP21" s="125"/>
      <c r="AQ21" s="125"/>
      <c r="AR21" s="125"/>
      <c r="AS21" s="146" t="s">
        <v>60</v>
      </c>
      <c r="AT21" s="268">
        <f t="shared" si="27"/>
        <v>0</v>
      </c>
      <c r="AU21" s="270"/>
      <c r="AV21" s="274"/>
      <c r="AW21" s="275"/>
      <c r="AX21" s="275"/>
      <c r="AY21" s="275"/>
      <c r="AZ21" s="275"/>
      <c r="BA21" s="275"/>
      <c r="BB21" s="275"/>
      <c r="BC21" s="147" t="s">
        <v>189</v>
      </c>
      <c r="BD21" s="148"/>
      <c r="BE21" s="271"/>
      <c r="BF21" s="127"/>
      <c r="BG21" s="127"/>
      <c r="BH21" s="127"/>
      <c r="BI21" s="127"/>
      <c r="BJ21" s="127"/>
      <c r="BK21" s="147" t="s">
        <v>190</v>
      </c>
      <c r="BL21" s="192"/>
      <c r="BM21" s="149"/>
      <c r="BN21" s="164"/>
      <c r="BO21" s="278"/>
      <c r="BP21" s="278"/>
      <c r="BQ21" s="278"/>
      <c r="BR21" s="278"/>
      <c r="BS21" s="278"/>
      <c r="BT21" s="278"/>
      <c r="BU21" s="279" t="s">
        <v>191</v>
      </c>
      <c r="BV21" s="288"/>
      <c r="BW21" s="278"/>
      <c r="BX21" s="278"/>
      <c r="BY21" s="278"/>
      <c r="BZ21" s="278"/>
      <c r="CA21" s="278"/>
      <c r="CB21" s="278"/>
      <c r="CC21" s="289" t="s">
        <v>189</v>
      </c>
      <c r="CD21" s="290"/>
      <c r="CE21" s="278"/>
      <c r="CF21" s="278"/>
      <c r="CG21" s="278"/>
      <c r="CH21" s="278"/>
      <c r="CI21" s="278"/>
      <c r="CJ21" s="278"/>
      <c r="CK21" s="291" t="s">
        <v>189</v>
      </c>
      <c r="CL21" s="292"/>
      <c r="CM21" s="278"/>
      <c r="CN21" s="278"/>
      <c r="CO21" s="278"/>
      <c r="CP21" s="278"/>
      <c r="CQ21" s="278"/>
      <c r="CR21" s="278"/>
      <c r="CS21" s="293" t="s">
        <v>189</v>
      </c>
      <c r="CT21" s="294"/>
      <c r="CU21" s="288"/>
      <c r="CV21" s="278"/>
      <c r="CW21" s="278"/>
      <c r="CX21" s="278"/>
      <c r="CY21" s="278"/>
      <c r="CZ21" s="278"/>
      <c r="DA21" s="278"/>
      <c r="DB21" s="293" t="s">
        <v>189</v>
      </c>
      <c r="DC21" s="306"/>
      <c r="DD21" s="317"/>
      <c r="DE21" s="318"/>
      <c r="DF21" s="318"/>
      <c r="DG21" s="318"/>
      <c r="DH21" s="318"/>
      <c r="DI21" s="318"/>
      <c r="DJ21" s="319" t="s">
        <v>77</v>
      </c>
      <c r="DK21" s="320">
        <f t="shared" si="28"/>
        <v>0</v>
      </c>
      <c r="DL21" s="329"/>
      <c r="DM21" s="330"/>
      <c r="DN21" s="318"/>
      <c r="DO21" s="318"/>
      <c r="DP21" s="318"/>
      <c r="DQ21" s="318"/>
      <c r="DR21" s="318"/>
      <c r="DS21" s="319" t="s">
        <v>77</v>
      </c>
      <c r="DT21" s="320">
        <f t="shared" si="29"/>
        <v>0</v>
      </c>
      <c r="DU21" s="148"/>
      <c r="DV21" s="164"/>
      <c r="DW21" s="381"/>
      <c r="DX21" s="381"/>
      <c r="DY21" s="381"/>
      <c r="DZ21" s="381"/>
      <c r="EA21" s="381"/>
      <c r="EB21" s="147" t="s">
        <v>74</v>
      </c>
      <c r="EC21" s="126">
        <f t="shared" si="30"/>
        <v>0</v>
      </c>
      <c r="ED21" s="148"/>
      <c r="EE21" s="184"/>
      <c r="EF21" s="177"/>
      <c r="EG21" s="128"/>
      <c r="EH21" s="128"/>
      <c r="EI21" s="184"/>
      <c r="EK21" s="236">
        <f t="shared" si="31"/>
        <v>0</v>
      </c>
      <c r="EL21" s="236">
        <f t="shared" si="32"/>
        <v>0</v>
      </c>
      <c r="EM21" s="236">
        <f t="shared" si="33"/>
        <v>0</v>
      </c>
      <c r="EN21" s="236">
        <f t="shared" si="34"/>
        <v>0</v>
      </c>
      <c r="EO21" s="236">
        <f t="shared" si="35"/>
        <v>0</v>
      </c>
      <c r="EP21" s="236">
        <f t="shared" si="36"/>
        <v>0</v>
      </c>
      <c r="EQ21" s="236">
        <f t="shared" si="37"/>
        <v>0</v>
      </c>
      <c r="ER21" s="236">
        <f t="shared" si="38"/>
        <v>0</v>
      </c>
      <c r="ES21" s="209">
        <f t="shared" si="39"/>
        <v>0</v>
      </c>
      <c r="ET21" s="140">
        <f t="shared" si="40"/>
        <v>0</v>
      </c>
      <c r="EU21" s="140">
        <f t="shared" si="41"/>
        <v>0</v>
      </c>
      <c r="EV21" s="140">
        <f t="shared" si="42"/>
        <v>0</v>
      </c>
      <c r="EW21" s="140">
        <f t="shared" si="43"/>
        <v>0</v>
      </c>
      <c r="EX21" s="140" t="str">
        <f t="shared" si="44"/>
        <v/>
      </c>
      <c r="EY21" s="140">
        <f t="shared" si="45"/>
        <v>0</v>
      </c>
      <c r="EZ21" s="140">
        <f t="shared" si="46"/>
        <v>0</v>
      </c>
      <c r="FA21" s="140">
        <f t="shared" si="47"/>
        <v>0</v>
      </c>
      <c r="FB21" s="140">
        <f t="shared" si="48"/>
        <v>0</v>
      </c>
      <c r="FC21" s="140">
        <f t="shared" si="49"/>
        <v>0</v>
      </c>
      <c r="FD21" s="140">
        <f t="shared" si="50"/>
        <v>0</v>
      </c>
      <c r="FE21" s="140">
        <f t="shared" si="51"/>
        <v>0</v>
      </c>
      <c r="FF21" s="140">
        <f t="shared" si="52"/>
        <v>0</v>
      </c>
      <c r="FG21" s="140">
        <f t="shared" si="53"/>
        <v>0</v>
      </c>
      <c r="FH21" s="140">
        <f t="shared" si="54"/>
        <v>0</v>
      </c>
      <c r="FI21" s="140">
        <f t="shared" si="55"/>
        <v>0</v>
      </c>
      <c r="FJ21" s="209">
        <f t="shared" si="56"/>
        <v>0</v>
      </c>
      <c r="FK21" s="150" t="s">
        <v>38</v>
      </c>
      <c r="FL21" s="237">
        <f t="shared" si="57"/>
        <v>0</v>
      </c>
      <c r="FM21" s="237">
        <f t="shared" si="58"/>
        <v>0</v>
      </c>
      <c r="FN21" s="238">
        <f t="shared" si="59"/>
        <v>0</v>
      </c>
      <c r="FO21" s="238">
        <f t="shared" si="60"/>
        <v>0</v>
      </c>
      <c r="FP21" s="238">
        <f t="shared" si="61"/>
        <v>0</v>
      </c>
      <c r="FQ21" s="238" t="str">
        <f t="shared" si="62"/>
        <v/>
      </c>
      <c r="FR21" s="238">
        <f t="shared" si="63"/>
        <v>0</v>
      </c>
      <c r="FS21" s="238">
        <f t="shared" si="15"/>
        <v>0</v>
      </c>
      <c r="FT21" s="238">
        <f t="shared" si="16"/>
        <v>0</v>
      </c>
      <c r="FU21" s="238">
        <f t="shared" si="17"/>
        <v>0</v>
      </c>
      <c r="FV21" s="238">
        <f t="shared" si="18"/>
        <v>0</v>
      </c>
      <c r="FW21" s="237">
        <f t="shared" si="64"/>
        <v>0</v>
      </c>
    </row>
    <row r="22" spans="1:179" s="112" customFormat="1" ht="15" customHeight="1" x14ac:dyDescent="0.2">
      <c r="A22" s="243">
        <f t="shared" si="65"/>
        <v>0</v>
      </c>
      <c r="B22" s="243">
        <f t="shared" si="66"/>
        <v>0</v>
      </c>
      <c r="C22" s="243">
        <f t="shared" si="67"/>
        <v>0</v>
      </c>
      <c r="D22" s="243">
        <f t="shared" si="68"/>
        <v>0</v>
      </c>
      <c r="E22" s="243">
        <f t="shared" si="69"/>
        <v>0</v>
      </c>
      <c r="F22" s="243">
        <f t="shared" si="70"/>
        <v>0</v>
      </c>
      <c r="G22" s="243">
        <f t="shared" si="71"/>
        <v>0</v>
      </c>
      <c r="H22" s="345">
        <f t="shared" si="20"/>
        <v>0</v>
      </c>
      <c r="I22" s="248"/>
      <c r="J22" s="248"/>
      <c r="K22" s="249"/>
      <c r="L22" s="248"/>
      <c r="M22" s="261"/>
      <c r="N22" s="144">
        <f t="shared" si="12"/>
        <v>0</v>
      </c>
      <c r="O22" s="141"/>
      <c r="P22" s="249"/>
      <c r="Q22" s="139">
        <f>IFERROR(VLOOKUP(P22,整理番号!$A$3:$B$5,2,FALSE),0)</f>
        <v>0</v>
      </c>
      <c r="R22" s="249"/>
      <c r="S22" s="139">
        <f>IFERROR(VLOOKUP(R22,整理番号!$A$8:$B$9,2,FALSE),0)</f>
        <v>0</v>
      </c>
      <c r="T22" s="145"/>
      <c r="U22" s="139">
        <f>IFERROR(VLOOKUP(T22,整理番号!$A$12:$B$16,2,FALSE),0)</f>
        <v>0</v>
      </c>
      <c r="V22" s="142"/>
      <c r="W22" s="143">
        <f>IFERROR(VLOOKUP(V22,整理番号!$A$19:$B$23,2,FALSE),0)</f>
        <v>0</v>
      </c>
      <c r="X22" s="139">
        <f t="shared" si="21"/>
        <v>0</v>
      </c>
      <c r="Y22" s="157"/>
      <c r="Z22" s="158"/>
      <c r="AA22" s="336"/>
      <c r="AB22" s="115"/>
      <c r="AC22" s="116">
        <f t="shared" si="22"/>
        <v>0</v>
      </c>
      <c r="AD22" s="117"/>
      <c r="AE22" s="117"/>
      <c r="AF22" s="117"/>
      <c r="AG22" s="265">
        <f t="shared" si="23"/>
        <v>0</v>
      </c>
      <c r="AH22" s="265">
        <f t="shared" si="24"/>
        <v>0</v>
      </c>
      <c r="AI22" s="118" t="str">
        <f t="shared" si="25"/>
        <v/>
      </c>
      <c r="AJ22" s="235" t="str">
        <f t="shared" si="26"/>
        <v/>
      </c>
      <c r="AK22" s="266"/>
      <c r="AL22" s="225">
        <f>IFERROR(VLOOKUP(AK22,整理番号!$A$26:$B$27,2,FALSE),0)</f>
        <v>0</v>
      </c>
      <c r="AM22" s="222"/>
      <c r="AN22" s="175"/>
      <c r="AO22" s="125"/>
      <c r="AP22" s="125"/>
      <c r="AQ22" s="125"/>
      <c r="AR22" s="125"/>
      <c r="AS22" s="146" t="s">
        <v>60</v>
      </c>
      <c r="AT22" s="268">
        <f t="shared" si="27"/>
        <v>0</v>
      </c>
      <c r="AU22" s="270"/>
      <c r="AV22" s="274"/>
      <c r="AW22" s="275"/>
      <c r="AX22" s="275"/>
      <c r="AY22" s="275"/>
      <c r="AZ22" s="275"/>
      <c r="BA22" s="275"/>
      <c r="BB22" s="275"/>
      <c r="BC22" s="147" t="s">
        <v>189</v>
      </c>
      <c r="BD22" s="148"/>
      <c r="BE22" s="271"/>
      <c r="BF22" s="127"/>
      <c r="BG22" s="127"/>
      <c r="BH22" s="127"/>
      <c r="BI22" s="127"/>
      <c r="BJ22" s="127"/>
      <c r="BK22" s="147" t="s">
        <v>190</v>
      </c>
      <c r="BL22" s="192"/>
      <c r="BM22" s="149"/>
      <c r="BN22" s="164"/>
      <c r="BO22" s="278"/>
      <c r="BP22" s="278"/>
      <c r="BQ22" s="278"/>
      <c r="BR22" s="278"/>
      <c r="BS22" s="278"/>
      <c r="BT22" s="278"/>
      <c r="BU22" s="279" t="s">
        <v>191</v>
      </c>
      <c r="BV22" s="288"/>
      <c r="BW22" s="278"/>
      <c r="BX22" s="278"/>
      <c r="BY22" s="278"/>
      <c r="BZ22" s="278"/>
      <c r="CA22" s="278"/>
      <c r="CB22" s="278"/>
      <c r="CC22" s="289" t="s">
        <v>189</v>
      </c>
      <c r="CD22" s="290"/>
      <c r="CE22" s="278"/>
      <c r="CF22" s="278"/>
      <c r="CG22" s="278"/>
      <c r="CH22" s="278"/>
      <c r="CI22" s="278"/>
      <c r="CJ22" s="278"/>
      <c r="CK22" s="291" t="s">
        <v>189</v>
      </c>
      <c r="CL22" s="292"/>
      <c r="CM22" s="278"/>
      <c r="CN22" s="278"/>
      <c r="CO22" s="278"/>
      <c r="CP22" s="278"/>
      <c r="CQ22" s="278"/>
      <c r="CR22" s="278"/>
      <c r="CS22" s="293" t="s">
        <v>189</v>
      </c>
      <c r="CT22" s="294"/>
      <c r="CU22" s="288"/>
      <c r="CV22" s="278"/>
      <c r="CW22" s="278"/>
      <c r="CX22" s="278"/>
      <c r="CY22" s="278"/>
      <c r="CZ22" s="278"/>
      <c r="DA22" s="278"/>
      <c r="DB22" s="293" t="s">
        <v>189</v>
      </c>
      <c r="DC22" s="306"/>
      <c r="DD22" s="317"/>
      <c r="DE22" s="318"/>
      <c r="DF22" s="318"/>
      <c r="DG22" s="318"/>
      <c r="DH22" s="318"/>
      <c r="DI22" s="318"/>
      <c r="DJ22" s="319" t="s">
        <v>77</v>
      </c>
      <c r="DK22" s="320">
        <f t="shared" si="28"/>
        <v>0</v>
      </c>
      <c r="DL22" s="329"/>
      <c r="DM22" s="330"/>
      <c r="DN22" s="318"/>
      <c r="DO22" s="318"/>
      <c r="DP22" s="318"/>
      <c r="DQ22" s="318"/>
      <c r="DR22" s="318"/>
      <c r="DS22" s="319" t="s">
        <v>77</v>
      </c>
      <c r="DT22" s="320">
        <f t="shared" si="29"/>
        <v>0</v>
      </c>
      <c r="DU22" s="148"/>
      <c r="DV22" s="164"/>
      <c r="DW22" s="381"/>
      <c r="DX22" s="381"/>
      <c r="DY22" s="381"/>
      <c r="DZ22" s="381"/>
      <c r="EA22" s="381"/>
      <c r="EB22" s="147" t="s">
        <v>74</v>
      </c>
      <c r="EC22" s="126">
        <f t="shared" si="30"/>
        <v>0</v>
      </c>
      <c r="ED22" s="148"/>
      <c r="EE22" s="184"/>
      <c r="EF22" s="177"/>
      <c r="EG22" s="128"/>
      <c r="EH22" s="128"/>
      <c r="EI22" s="184"/>
      <c r="EK22" s="236">
        <f t="shared" si="31"/>
        <v>0</v>
      </c>
      <c r="EL22" s="236">
        <f t="shared" si="32"/>
        <v>0</v>
      </c>
      <c r="EM22" s="236">
        <f t="shared" si="33"/>
        <v>0</v>
      </c>
      <c r="EN22" s="236">
        <f t="shared" si="34"/>
        <v>0</v>
      </c>
      <c r="EO22" s="236">
        <f t="shared" si="35"/>
        <v>0</v>
      </c>
      <c r="EP22" s="236">
        <f t="shared" si="36"/>
        <v>0</v>
      </c>
      <c r="EQ22" s="236">
        <f t="shared" si="37"/>
        <v>0</v>
      </c>
      <c r="ER22" s="236">
        <f t="shared" si="38"/>
        <v>0</v>
      </c>
      <c r="ES22" s="209">
        <f t="shared" si="39"/>
        <v>0</v>
      </c>
      <c r="ET22" s="140">
        <f t="shared" si="40"/>
        <v>0</v>
      </c>
      <c r="EU22" s="140">
        <f t="shared" si="41"/>
        <v>0</v>
      </c>
      <c r="EV22" s="140">
        <f t="shared" si="42"/>
        <v>0</v>
      </c>
      <c r="EW22" s="140">
        <f t="shared" si="43"/>
        <v>0</v>
      </c>
      <c r="EX22" s="140" t="str">
        <f t="shared" si="44"/>
        <v/>
      </c>
      <c r="EY22" s="140">
        <f t="shared" si="45"/>
        <v>0</v>
      </c>
      <c r="EZ22" s="140">
        <f t="shared" si="46"/>
        <v>0</v>
      </c>
      <c r="FA22" s="140">
        <f t="shared" si="47"/>
        <v>0</v>
      </c>
      <c r="FB22" s="140">
        <f t="shared" si="48"/>
        <v>0</v>
      </c>
      <c r="FC22" s="140">
        <f t="shared" si="49"/>
        <v>0</v>
      </c>
      <c r="FD22" s="140">
        <f t="shared" si="50"/>
        <v>0</v>
      </c>
      <c r="FE22" s="140">
        <f t="shared" si="51"/>
        <v>0</v>
      </c>
      <c r="FF22" s="140">
        <f t="shared" si="52"/>
        <v>0</v>
      </c>
      <c r="FG22" s="140">
        <f t="shared" si="53"/>
        <v>0</v>
      </c>
      <c r="FH22" s="140">
        <f t="shared" si="54"/>
        <v>0</v>
      </c>
      <c r="FI22" s="140">
        <f t="shared" si="55"/>
        <v>0</v>
      </c>
      <c r="FJ22" s="209">
        <f t="shared" si="56"/>
        <v>0</v>
      </c>
      <c r="FK22" s="150" t="s">
        <v>38</v>
      </c>
      <c r="FL22" s="237">
        <f t="shared" si="57"/>
        <v>0</v>
      </c>
      <c r="FM22" s="237">
        <f t="shared" si="58"/>
        <v>0</v>
      </c>
      <c r="FN22" s="238">
        <f t="shared" si="59"/>
        <v>0</v>
      </c>
      <c r="FO22" s="238">
        <f t="shared" si="60"/>
        <v>0</v>
      </c>
      <c r="FP22" s="238">
        <f t="shared" si="61"/>
        <v>0</v>
      </c>
      <c r="FQ22" s="238" t="str">
        <f t="shared" si="62"/>
        <v/>
      </c>
      <c r="FR22" s="238">
        <f t="shared" si="63"/>
        <v>0</v>
      </c>
      <c r="FS22" s="238">
        <f t="shared" si="15"/>
        <v>0</v>
      </c>
      <c r="FT22" s="238">
        <f t="shared" si="16"/>
        <v>0</v>
      </c>
      <c r="FU22" s="238">
        <f t="shared" si="17"/>
        <v>0</v>
      </c>
      <c r="FV22" s="238">
        <f t="shared" si="18"/>
        <v>0</v>
      </c>
      <c r="FW22" s="237">
        <f t="shared" si="64"/>
        <v>0</v>
      </c>
    </row>
    <row r="23" spans="1:179" s="112" customFormat="1" ht="15" customHeight="1" x14ac:dyDescent="0.2">
      <c r="A23" s="243">
        <f t="shared" si="65"/>
        <v>0</v>
      </c>
      <c r="B23" s="243">
        <f t="shared" si="66"/>
        <v>0</v>
      </c>
      <c r="C23" s="243">
        <f t="shared" si="67"/>
        <v>0</v>
      </c>
      <c r="D23" s="243">
        <f t="shared" si="68"/>
        <v>0</v>
      </c>
      <c r="E23" s="243">
        <f t="shared" si="69"/>
        <v>0</v>
      </c>
      <c r="F23" s="243">
        <f t="shared" si="70"/>
        <v>0</v>
      </c>
      <c r="G23" s="243">
        <f t="shared" si="71"/>
        <v>0</v>
      </c>
      <c r="H23" s="345">
        <f t="shared" si="20"/>
        <v>0</v>
      </c>
      <c r="I23" s="248"/>
      <c r="J23" s="248"/>
      <c r="K23" s="249"/>
      <c r="L23" s="248"/>
      <c r="M23" s="261"/>
      <c r="N23" s="144">
        <f t="shared" si="12"/>
        <v>0</v>
      </c>
      <c r="O23" s="141"/>
      <c r="P23" s="249"/>
      <c r="Q23" s="139">
        <f>IFERROR(VLOOKUP(P23,整理番号!$A$3:$B$5,2,FALSE),0)</f>
        <v>0</v>
      </c>
      <c r="R23" s="249"/>
      <c r="S23" s="139">
        <f>IFERROR(VLOOKUP(R23,整理番号!$A$8:$B$9,2,FALSE),0)</f>
        <v>0</v>
      </c>
      <c r="T23" s="145"/>
      <c r="U23" s="139">
        <f>IFERROR(VLOOKUP(T23,整理番号!$A$12:$B$16,2,FALSE),0)</f>
        <v>0</v>
      </c>
      <c r="V23" s="142"/>
      <c r="W23" s="143">
        <f>IFERROR(VLOOKUP(V23,整理番号!$A$19:$B$23,2,FALSE),0)</f>
        <v>0</v>
      </c>
      <c r="X23" s="139">
        <f t="shared" si="21"/>
        <v>0</v>
      </c>
      <c r="Y23" s="157"/>
      <c r="Z23" s="158"/>
      <c r="AA23" s="336"/>
      <c r="AB23" s="115"/>
      <c r="AC23" s="116">
        <f t="shared" si="22"/>
        <v>0</v>
      </c>
      <c r="AD23" s="117"/>
      <c r="AE23" s="117"/>
      <c r="AF23" s="117"/>
      <c r="AG23" s="265">
        <f t="shared" si="23"/>
        <v>0</v>
      </c>
      <c r="AH23" s="265">
        <f t="shared" si="24"/>
        <v>0</v>
      </c>
      <c r="AI23" s="118" t="str">
        <f t="shared" si="25"/>
        <v/>
      </c>
      <c r="AJ23" s="235" t="str">
        <f t="shared" si="26"/>
        <v/>
      </c>
      <c r="AK23" s="266"/>
      <c r="AL23" s="225">
        <f>IFERROR(VLOOKUP(AK23,整理番号!$A$26:$B$27,2,FALSE),0)</f>
        <v>0</v>
      </c>
      <c r="AM23" s="222"/>
      <c r="AN23" s="175"/>
      <c r="AO23" s="125"/>
      <c r="AP23" s="125"/>
      <c r="AQ23" s="125"/>
      <c r="AR23" s="125"/>
      <c r="AS23" s="146" t="s">
        <v>60</v>
      </c>
      <c r="AT23" s="268">
        <f t="shared" si="27"/>
        <v>0</v>
      </c>
      <c r="AU23" s="270"/>
      <c r="AV23" s="274"/>
      <c r="AW23" s="275"/>
      <c r="AX23" s="275"/>
      <c r="AY23" s="275"/>
      <c r="AZ23" s="275"/>
      <c r="BA23" s="275"/>
      <c r="BB23" s="275"/>
      <c r="BC23" s="147" t="s">
        <v>189</v>
      </c>
      <c r="BD23" s="148"/>
      <c r="BE23" s="271"/>
      <c r="BF23" s="127"/>
      <c r="BG23" s="127"/>
      <c r="BH23" s="127"/>
      <c r="BI23" s="127"/>
      <c r="BJ23" s="127"/>
      <c r="BK23" s="147" t="s">
        <v>190</v>
      </c>
      <c r="BL23" s="192"/>
      <c r="BM23" s="149"/>
      <c r="BN23" s="164"/>
      <c r="BO23" s="278"/>
      <c r="BP23" s="278"/>
      <c r="BQ23" s="278"/>
      <c r="BR23" s="278"/>
      <c r="BS23" s="278"/>
      <c r="BT23" s="278"/>
      <c r="BU23" s="279" t="s">
        <v>191</v>
      </c>
      <c r="BV23" s="288"/>
      <c r="BW23" s="278"/>
      <c r="BX23" s="278"/>
      <c r="BY23" s="278"/>
      <c r="BZ23" s="278"/>
      <c r="CA23" s="278"/>
      <c r="CB23" s="278"/>
      <c r="CC23" s="289" t="s">
        <v>189</v>
      </c>
      <c r="CD23" s="290"/>
      <c r="CE23" s="278"/>
      <c r="CF23" s="278"/>
      <c r="CG23" s="278"/>
      <c r="CH23" s="278"/>
      <c r="CI23" s="278"/>
      <c r="CJ23" s="278"/>
      <c r="CK23" s="291" t="s">
        <v>189</v>
      </c>
      <c r="CL23" s="292"/>
      <c r="CM23" s="278"/>
      <c r="CN23" s="278"/>
      <c r="CO23" s="278"/>
      <c r="CP23" s="278"/>
      <c r="CQ23" s="278"/>
      <c r="CR23" s="278"/>
      <c r="CS23" s="293" t="s">
        <v>189</v>
      </c>
      <c r="CT23" s="294"/>
      <c r="CU23" s="288"/>
      <c r="CV23" s="278"/>
      <c r="CW23" s="278"/>
      <c r="CX23" s="278"/>
      <c r="CY23" s="278"/>
      <c r="CZ23" s="278"/>
      <c r="DA23" s="278"/>
      <c r="DB23" s="293" t="s">
        <v>189</v>
      </c>
      <c r="DC23" s="306"/>
      <c r="DD23" s="317"/>
      <c r="DE23" s="318"/>
      <c r="DF23" s="318"/>
      <c r="DG23" s="318"/>
      <c r="DH23" s="318"/>
      <c r="DI23" s="318"/>
      <c r="DJ23" s="319" t="s">
        <v>77</v>
      </c>
      <c r="DK23" s="320">
        <f t="shared" si="28"/>
        <v>0</v>
      </c>
      <c r="DL23" s="329"/>
      <c r="DM23" s="330"/>
      <c r="DN23" s="318"/>
      <c r="DO23" s="318"/>
      <c r="DP23" s="318"/>
      <c r="DQ23" s="318"/>
      <c r="DR23" s="318"/>
      <c r="DS23" s="319" t="s">
        <v>77</v>
      </c>
      <c r="DT23" s="320">
        <f t="shared" si="29"/>
        <v>0</v>
      </c>
      <c r="DU23" s="148"/>
      <c r="DV23" s="164"/>
      <c r="DW23" s="381"/>
      <c r="DX23" s="381"/>
      <c r="DY23" s="381"/>
      <c r="DZ23" s="381"/>
      <c r="EA23" s="381"/>
      <c r="EB23" s="147" t="s">
        <v>74</v>
      </c>
      <c r="EC23" s="126">
        <f t="shared" si="30"/>
        <v>0</v>
      </c>
      <c r="ED23" s="148"/>
      <c r="EE23" s="184"/>
      <c r="EF23" s="177"/>
      <c r="EG23" s="128"/>
      <c r="EH23" s="128"/>
      <c r="EI23" s="184"/>
      <c r="EK23" s="236">
        <f t="shared" si="31"/>
        <v>0</v>
      </c>
      <c r="EL23" s="236">
        <f t="shared" si="32"/>
        <v>0</v>
      </c>
      <c r="EM23" s="236">
        <f t="shared" si="33"/>
        <v>0</v>
      </c>
      <c r="EN23" s="236">
        <f t="shared" si="34"/>
        <v>0</v>
      </c>
      <c r="EO23" s="236">
        <f t="shared" si="35"/>
        <v>0</v>
      </c>
      <c r="EP23" s="236">
        <f t="shared" si="36"/>
        <v>0</v>
      </c>
      <c r="EQ23" s="236">
        <f t="shared" si="37"/>
        <v>0</v>
      </c>
      <c r="ER23" s="236">
        <f t="shared" si="38"/>
        <v>0</v>
      </c>
      <c r="ES23" s="209">
        <f t="shared" si="39"/>
        <v>0</v>
      </c>
      <c r="ET23" s="140">
        <f t="shared" si="40"/>
        <v>0</v>
      </c>
      <c r="EU23" s="140">
        <f t="shared" si="41"/>
        <v>0</v>
      </c>
      <c r="EV23" s="140">
        <f t="shared" si="42"/>
        <v>0</v>
      </c>
      <c r="EW23" s="140">
        <f t="shared" si="43"/>
        <v>0</v>
      </c>
      <c r="EX23" s="140" t="str">
        <f t="shared" si="44"/>
        <v/>
      </c>
      <c r="EY23" s="140">
        <f t="shared" si="45"/>
        <v>0</v>
      </c>
      <c r="EZ23" s="140">
        <f t="shared" si="46"/>
        <v>0</v>
      </c>
      <c r="FA23" s="140">
        <f t="shared" si="47"/>
        <v>0</v>
      </c>
      <c r="FB23" s="140">
        <f t="shared" si="48"/>
        <v>0</v>
      </c>
      <c r="FC23" s="140">
        <f t="shared" si="49"/>
        <v>0</v>
      </c>
      <c r="FD23" s="140">
        <f t="shared" si="50"/>
        <v>0</v>
      </c>
      <c r="FE23" s="140">
        <f t="shared" si="51"/>
        <v>0</v>
      </c>
      <c r="FF23" s="140">
        <f t="shared" si="52"/>
        <v>0</v>
      </c>
      <c r="FG23" s="140">
        <f t="shared" si="53"/>
        <v>0</v>
      </c>
      <c r="FH23" s="140">
        <f t="shared" si="54"/>
        <v>0</v>
      </c>
      <c r="FI23" s="140">
        <f t="shared" si="55"/>
        <v>0</v>
      </c>
      <c r="FJ23" s="209">
        <f t="shared" si="56"/>
        <v>0</v>
      </c>
      <c r="FK23" s="150" t="s">
        <v>38</v>
      </c>
      <c r="FL23" s="237">
        <f t="shared" si="57"/>
        <v>0</v>
      </c>
      <c r="FM23" s="237">
        <f t="shared" si="58"/>
        <v>0</v>
      </c>
      <c r="FN23" s="238">
        <f t="shared" si="59"/>
        <v>0</v>
      </c>
      <c r="FO23" s="238">
        <f t="shared" si="60"/>
        <v>0</v>
      </c>
      <c r="FP23" s="238">
        <f t="shared" si="61"/>
        <v>0</v>
      </c>
      <c r="FQ23" s="238" t="str">
        <f t="shared" si="62"/>
        <v/>
      </c>
      <c r="FR23" s="238">
        <f t="shared" si="63"/>
        <v>0</v>
      </c>
      <c r="FS23" s="238">
        <f t="shared" si="15"/>
        <v>0</v>
      </c>
      <c r="FT23" s="238">
        <f t="shared" si="16"/>
        <v>0</v>
      </c>
      <c r="FU23" s="238">
        <f t="shared" si="17"/>
        <v>0</v>
      </c>
      <c r="FV23" s="238">
        <f t="shared" si="18"/>
        <v>0</v>
      </c>
      <c r="FW23" s="237">
        <f t="shared" si="64"/>
        <v>0</v>
      </c>
    </row>
    <row r="24" spans="1:179" s="112" customFormat="1" ht="15" customHeight="1" x14ac:dyDescent="0.2">
      <c r="A24" s="243">
        <f t="shared" si="65"/>
        <v>0</v>
      </c>
      <c r="B24" s="243">
        <f t="shared" si="66"/>
        <v>0</v>
      </c>
      <c r="C24" s="243">
        <f t="shared" si="67"/>
        <v>0</v>
      </c>
      <c r="D24" s="243">
        <f t="shared" si="68"/>
        <v>0</v>
      </c>
      <c r="E24" s="243">
        <f t="shared" si="69"/>
        <v>0</v>
      </c>
      <c r="F24" s="243">
        <f t="shared" si="70"/>
        <v>0</v>
      </c>
      <c r="G24" s="243">
        <f t="shared" si="71"/>
        <v>0</v>
      </c>
      <c r="H24" s="345">
        <f t="shared" si="20"/>
        <v>0</v>
      </c>
      <c r="I24" s="248"/>
      <c r="J24" s="248"/>
      <c r="K24" s="249"/>
      <c r="L24" s="248"/>
      <c r="M24" s="261"/>
      <c r="N24" s="144">
        <f t="shared" si="12"/>
        <v>0</v>
      </c>
      <c r="O24" s="141"/>
      <c r="P24" s="249"/>
      <c r="Q24" s="139">
        <f>IFERROR(VLOOKUP(P24,整理番号!$A$3:$B$5,2,FALSE),0)</f>
        <v>0</v>
      </c>
      <c r="R24" s="249"/>
      <c r="S24" s="139">
        <f>IFERROR(VLOOKUP(R24,整理番号!$A$8:$B$9,2,FALSE),0)</f>
        <v>0</v>
      </c>
      <c r="T24" s="145"/>
      <c r="U24" s="139">
        <f>IFERROR(VLOOKUP(T24,整理番号!$A$12:$B$16,2,FALSE),0)</f>
        <v>0</v>
      </c>
      <c r="V24" s="142"/>
      <c r="W24" s="143">
        <f>IFERROR(VLOOKUP(V24,整理番号!$A$19:$B$23,2,FALSE),0)</f>
        <v>0</v>
      </c>
      <c r="X24" s="139">
        <f t="shared" si="21"/>
        <v>0</v>
      </c>
      <c r="Y24" s="157"/>
      <c r="Z24" s="158"/>
      <c r="AA24" s="336"/>
      <c r="AB24" s="115"/>
      <c r="AC24" s="116">
        <f t="shared" si="22"/>
        <v>0</v>
      </c>
      <c r="AD24" s="117"/>
      <c r="AE24" s="117"/>
      <c r="AF24" s="117"/>
      <c r="AG24" s="265">
        <f t="shared" si="23"/>
        <v>0</v>
      </c>
      <c r="AH24" s="265">
        <f t="shared" si="24"/>
        <v>0</v>
      </c>
      <c r="AI24" s="118" t="str">
        <f t="shared" si="25"/>
        <v/>
      </c>
      <c r="AJ24" s="235" t="str">
        <f t="shared" si="26"/>
        <v/>
      </c>
      <c r="AK24" s="266"/>
      <c r="AL24" s="225">
        <f>IFERROR(VLOOKUP(AK24,整理番号!$A$26:$B$27,2,FALSE),0)</f>
        <v>0</v>
      </c>
      <c r="AM24" s="222"/>
      <c r="AN24" s="175"/>
      <c r="AO24" s="125"/>
      <c r="AP24" s="125"/>
      <c r="AQ24" s="125"/>
      <c r="AR24" s="125"/>
      <c r="AS24" s="146" t="s">
        <v>60</v>
      </c>
      <c r="AT24" s="268">
        <f t="shared" si="27"/>
        <v>0</v>
      </c>
      <c r="AU24" s="270"/>
      <c r="AV24" s="274"/>
      <c r="AW24" s="275"/>
      <c r="AX24" s="275"/>
      <c r="AY24" s="275"/>
      <c r="AZ24" s="275"/>
      <c r="BA24" s="275"/>
      <c r="BB24" s="275"/>
      <c r="BC24" s="147" t="s">
        <v>189</v>
      </c>
      <c r="BD24" s="148"/>
      <c r="BE24" s="271"/>
      <c r="BF24" s="127"/>
      <c r="BG24" s="127"/>
      <c r="BH24" s="127"/>
      <c r="BI24" s="127"/>
      <c r="BJ24" s="127"/>
      <c r="BK24" s="147" t="s">
        <v>190</v>
      </c>
      <c r="BL24" s="192"/>
      <c r="BM24" s="149"/>
      <c r="BN24" s="164"/>
      <c r="BO24" s="278"/>
      <c r="BP24" s="278"/>
      <c r="BQ24" s="278"/>
      <c r="BR24" s="278"/>
      <c r="BS24" s="278"/>
      <c r="BT24" s="278"/>
      <c r="BU24" s="279" t="s">
        <v>191</v>
      </c>
      <c r="BV24" s="288"/>
      <c r="BW24" s="278"/>
      <c r="BX24" s="278"/>
      <c r="BY24" s="278"/>
      <c r="BZ24" s="278"/>
      <c r="CA24" s="278"/>
      <c r="CB24" s="278"/>
      <c r="CC24" s="289" t="s">
        <v>189</v>
      </c>
      <c r="CD24" s="290"/>
      <c r="CE24" s="278"/>
      <c r="CF24" s="278"/>
      <c r="CG24" s="278"/>
      <c r="CH24" s="278"/>
      <c r="CI24" s="278"/>
      <c r="CJ24" s="278"/>
      <c r="CK24" s="291" t="s">
        <v>189</v>
      </c>
      <c r="CL24" s="292"/>
      <c r="CM24" s="278"/>
      <c r="CN24" s="278"/>
      <c r="CO24" s="278"/>
      <c r="CP24" s="278"/>
      <c r="CQ24" s="278"/>
      <c r="CR24" s="278"/>
      <c r="CS24" s="293" t="s">
        <v>189</v>
      </c>
      <c r="CT24" s="294"/>
      <c r="CU24" s="288"/>
      <c r="CV24" s="278"/>
      <c r="CW24" s="278"/>
      <c r="CX24" s="278"/>
      <c r="CY24" s="278"/>
      <c r="CZ24" s="278"/>
      <c r="DA24" s="278"/>
      <c r="DB24" s="293" t="s">
        <v>189</v>
      </c>
      <c r="DC24" s="306"/>
      <c r="DD24" s="317"/>
      <c r="DE24" s="318"/>
      <c r="DF24" s="318"/>
      <c r="DG24" s="318"/>
      <c r="DH24" s="318"/>
      <c r="DI24" s="318"/>
      <c r="DJ24" s="319" t="s">
        <v>77</v>
      </c>
      <c r="DK24" s="320">
        <f t="shared" si="28"/>
        <v>0</v>
      </c>
      <c r="DL24" s="329"/>
      <c r="DM24" s="330"/>
      <c r="DN24" s="318"/>
      <c r="DO24" s="318"/>
      <c r="DP24" s="318"/>
      <c r="DQ24" s="318"/>
      <c r="DR24" s="318"/>
      <c r="DS24" s="319" t="s">
        <v>77</v>
      </c>
      <c r="DT24" s="320">
        <f t="shared" si="29"/>
        <v>0</v>
      </c>
      <c r="DU24" s="148"/>
      <c r="DV24" s="164"/>
      <c r="DW24" s="381"/>
      <c r="DX24" s="381"/>
      <c r="DY24" s="381"/>
      <c r="DZ24" s="381"/>
      <c r="EA24" s="381"/>
      <c r="EB24" s="147" t="s">
        <v>74</v>
      </c>
      <c r="EC24" s="126">
        <f t="shared" si="30"/>
        <v>0</v>
      </c>
      <c r="ED24" s="148"/>
      <c r="EE24" s="184"/>
      <c r="EF24" s="177"/>
      <c r="EG24" s="128"/>
      <c r="EH24" s="128"/>
      <c r="EI24" s="184"/>
      <c r="EK24" s="236">
        <f t="shared" si="31"/>
        <v>0</v>
      </c>
      <c r="EL24" s="236">
        <f t="shared" si="32"/>
        <v>0</v>
      </c>
      <c r="EM24" s="236">
        <f t="shared" si="33"/>
        <v>0</v>
      </c>
      <c r="EN24" s="236">
        <f t="shared" si="34"/>
        <v>0</v>
      </c>
      <c r="EO24" s="236">
        <f t="shared" si="35"/>
        <v>0</v>
      </c>
      <c r="EP24" s="236">
        <f t="shared" si="36"/>
        <v>0</v>
      </c>
      <c r="EQ24" s="236">
        <f t="shared" si="37"/>
        <v>0</v>
      </c>
      <c r="ER24" s="236">
        <f t="shared" si="38"/>
        <v>0</v>
      </c>
      <c r="ES24" s="209">
        <f t="shared" si="39"/>
        <v>0</v>
      </c>
      <c r="ET24" s="140">
        <f t="shared" si="40"/>
        <v>0</v>
      </c>
      <c r="EU24" s="140">
        <f t="shared" si="41"/>
        <v>0</v>
      </c>
      <c r="EV24" s="140">
        <f t="shared" si="42"/>
        <v>0</v>
      </c>
      <c r="EW24" s="140">
        <f t="shared" si="43"/>
        <v>0</v>
      </c>
      <c r="EX24" s="140" t="str">
        <f t="shared" si="44"/>
        <v/>
      </c>
      <c r="EY24" s="140">
        <f t="shared" si="45"/>
        <v>0</v>
      </c>
      <c r="EZ24" s="140">
        <f t="shared" si="46"/>
        <v>0</v>
      </c>
      <c r="FA24" s="140">
        <f t="shared" si="47"/>
        <v>0</v>
      </c>
      <c r="FB24" s="140">
        <f t="shared" si="48"/>
        <v>0</v>
      </c>
      <c r="FC24" s="140">
        <f t="shared" si="49"/>
        <v>0</v>
      </c>
      <c r="FD24" s="140">
        <f t="shared" si="50"/>
        <v>0</v>
      </c>
      <c r="FE24" s="140">
        <f t="shared" si="51"/>
        <v>0</v>
      </c>
      <c r="FF24" s="140">
        <f t="shared" si="52"/>
        <v>0</v>
      </c>
      <c r="FG24" s="140">
        <f t="shared" si="53"/>
        <v>0</v>
      </c>
      <c r="FH24" s="140">
        <f t="shared" si="54"/>
        <v>0</v>
      </c>
      <c r="FI24" s="140">
        <f t="shared" si="55"/>
        <v>0</v>
      </c>
      <c r="FJ24" s="209">
        <f t="shared" si="56"/>
        <v>0</v>
      </c>
      <c r="FK24" s="150" t="s">
        <v>38</v>
      </c>
      <c r="FL24" s="237">
        <f t="shared" si="57"/>
        <v>0</v>
      </c>
      <c r="FM24" s="237">
        <f t="shared" si="58"/>
        <v>0</v>
      </c>
      <c r="FN24" s="238">
        <f t="shared" si="59"/>
        <v>0</v>
      </c>
      <c r="FO24" s="238">
        <f t="shared" si="60"/>
        <v>0</v>
      </c>
      <c r="FP24" s="238">
        <f t="shared" si="61"/>
        <v>0</v>
      </c>
      <c r="FQ24" s="238" t="str">
        <f t="shared" si="62"/>
        <v/>
      </c>
      <c r="FR24" s="238">
        <f t="shared" si="63"/>
        <v>0</v>
      </c>
      <c r="FS24" s="238">
        <f t="shared" si="15"/>
        <v>0</v>
      </c>
      <c r="FT24" s="238">
        <f t="shared" si="16"/>
        <v>0</v>
      </c>
      <c r="FU24" s="238">
        <f t="shared" si="17"/>
        <v>0</v>
      </c>
      <c r="FV24" s="238">
        <f t="shared" si="18"/>
        <v>0</v>
      </c>
      <c r="FW24" s="237">
        <f t="shared" si="64"/>
        <v>0</v>
      </c>
    </row>
    <row r="25" spans="1:179" s="112" customFormat="1" ht="15" customHeight="1" x14ac:dyDescent="0.2">
      <c r="A25" s="243">
        <f t="shared" si="65"/>
        <v>0</v>
      </c>
      <c r="B25" s="243">
        <f t="shared" si="66"/>
        <v>0</v>
      </c>
      <c r="C25" s="243">
        <f t="shared" si="67"/>
        <v>0</v>
      </c>
      <c r="D25" s="243">
        <f t="shared" si="68"/>
        <v>0</v>
      </c>
      <c r="E25" s="243">
        <f t="shared" si="69"/>
        <v>0</v>
      </c>
      <c r="F25" s="243">
        <f t="shared" si="70"/>
        <v>0</v>
      </c>
      <c r="G25" s="243">
        <f t="shared" si="71"/>
        <v>0</v>
      </c>
      <c r="H25" s="345">
        <f t="shared" si="20"/>
        <v>0</v>
      </c>
      <c r="I25" s="248"/>
      <c r="J25" s="248"/>
      <c r="K25" s="249"/>
      <c r="L25" s="248"/>
      <c r="M25" s="261"/>
      <c r="N25" s="144">
        <f t="shared" si="12"/>
        <v>0</v>
      </c>
      <c r="O25" s="141"/>
      <c r="P25" s="249"/>
      <c r="Q25" s="139">
        <f>IFERROR(VLOOKUP(P25,整理番号!$A$3:$B$5,2,FALSE),0)</f>
        <v>0</v>
      </c>
      <c r="R25" s="249"/>
      <c r="S25" s="139">
        <f>IFERROR(VLOOKUP(R25,整理番号!$A$8:$B$9,2,FALSE),0)</f>
        <v>0</v>
      </c>
      <c r="T25" s="145"/>
      <c r="U25" s="139">
        <f>IFERROR(VLOOKUP(T25,整理番号!$A$12:$B$16,2,FALSE),0)</f>
        <v>0</v>
      </c>
      <c r="V25" s="142"/>
      <c r="W25" s="143">
        <f>IFERROR(VLOOKUP(V25,整理番号!$A$19:$B$23,2,FALSE),0)</f>
        <v>0</v>
      </c>
      <c r="X25" s="139">
        <f t="shared" si="21"/>
        <v>0</v>
      </c>
      <c r="Y25" s="157"/>
      <c r="Z25" s="158"/>
      <c r="AA25" s="336"/>
      <c r="AB25" s="115"/>
      <c r="AC25" s="116">
        <f t="shared" si="22"/>
        <v>0</v>
      </c>
      <c r="AD25" s="117"/>
      <c r="AE25" s="117"/>
      <c r="AF25" s="117"/>
      <c r="AG25" s="265">
        <f t="shared" si="23"/>
        <v>0</v>
      </c>
      <c r="AH25" s="265">
        <f t="shared" si="24"/>
        <v>0</v>
      </c>
      <c r="AI25" s="118" t="str">
        <f t="shared" si="25"/>
        <v/>
      </c>
      <c r="AJ25" s="235" t="str">
        <f t="shared" si="26"/>
        <v/>
      </c>
      <c r="AK25" s="266"/>
      <c r="AL25" s="225">
        <f>IFERROR(VLOOKUP(AK25,整理番号!$A$26:$B$27,2,FALSE),0)</f>
        <v>0</v>
      </c>
      <c r="AM25" s="222"/>
      <c r="AN25" s="175"/>
      <c r="AO25" s="125"/>
      <c r="AP25" s="125"/>
      <c r="AQ25" s="125"/>
      <c r="AR25" s="125"/>
      <c r="AS25" s="146" t="s">
        <v>60</v>
      </c>
      <c r="AT25" s="268">
        <f t="shared" si="27"/>
        <v>0</v>
      </c>
      <c r="AU25" s="270"/>
      <c r="AV25" s="274"/>
      <c r="AW25" s="275"/>
      <c r="AX25" s="275"/>
      <c r="AY25" s="275"/>
      <c r="AZ25" s="275"/>
      <c r="BA25" s="275"/>
      <c r="BB25" s="275"/>
      <c r="BC25" s="147" t="s">
        <v>189</v>
      </c>
      <c r="BD25" s="148"/>
      <c r="BE25" s="271"/>
      <c r="BF25" s="127"/>
      <c r="BG25" s="127"/>
      <c r="BH25" s="127"/>
      <c r="BI25" s="127"/>
      <c r="BJ25" s="127"/>
      <c r="BK25" s="147" t="s">
        <v>190</v>
      </c>
      <c r="BL25" s="192"/>
      <c r="BM25" s="149"/>
      <c r="BN25" s="164"/>
      <c r="BO25" s="278"/>
      <c r="BP25" s="278"/>
      <c r="BQ25" s="278"/>
      <c r="BR25" s="278"/>
      <c r="BS25" s="278"/>
      <c r="BT25" s="278"/>
      <c r="BU25" s="279" t="s">
        <v>191</v>
      </c>
      <c r="BV25" s="288"/>
      <c r="BW25" s="278"/>
      <c r="BX25" s="278"/>
      <c r="BY25" s="278"/>
      <c r="BZ25" s="278"/>
      <c r="CA25" s="278"/>
      <c r="CB25" s="278"/>
      <c r="CC25" s="289" t="s">
        <v>189</v>
      </c>
      <c r="CD25" s="290"/>
      <c r="CE25" s="278"/>
      <c r="CF25" s="278"/>
      <c r="CG25" s="278"/>
      <c r="CH25" s="278"/>
      <c r="CI25" s="278"/>
      <c r="CJ25" s="278"/>
      <c r="CK25" s="291" t="s">
        <v>189</v>
      </c>
      <c r="CL25" s="292"/>
      <c r="CM25" s="278"/>
      <c r="CN25" s="278"/>
      <c r="CO25" s="278"/>
      <c r="CP25" s="278"/>
      <c r="CQ25" s="278"/>
      <c r="CR25" s="278"/>
      <c r="CS25" s="293" t="s">
        <v>189</v>
      </c>
      <c r="CT25" s="294"/>
      <c r="CU25" s="288"/>
      <c r="CV25" s="278"/>
      <c r="CW25" s="278"/>
      <c r="CX25" s="278"/>
      <c r="CY25" s="278"/>
      <c r="CZ25" s="278"/>
      <c r="DA25" s="278"/>
      <c r="DB25" s="293" t="s">
        <v>189</v>
      </c>
      <c r="DC25" s="306"/>
      <c r="DD25" s="317"/>
      <c r="DE25" s="318"/>
      <c r="DF25" s="318"/>
      <c r="DG25" s="318"/>
      <c r="DH25" s="318"/>
      <c r="DI25" s="318"/>
      <c r="DJ25" s="319" t="s">
        <v>77</v>
      </c>
      <c r="DK25" s="320">
        <f t="shared" si="28"/>
        <v>0</v>
      </c>
      <c r="DL25" s="329"/>
      <c r="DM25" s="330"/>
      <c r="DN25" s="318"/>
      <c r="DO25" s="318"/>
      <c r="DP25" s="318"/>
      <c r="DQ25" s="318"/>
      <c r="DR25" s="318"/>
      <c r="DS25" s="319" t="s">
        <v>77</v>
      </c>
      <c r="DT25" s="320">
        <f t="shared" si="29"/>
        <v>0</v>
      </c>
      <c r="DU25" s="148"/>
      <c r="DV25" s="164"/>
      <c r="DW25" s="381"/>
      <c r="DX25" s="381"/>
      <c r="DY25" s="381"/>
      <c r="DZ25" s="381"/>
      <c r="EA25" s="381"/>
      <c r="EB25" s="147" t="s">
        <v>74</v>
      </c>
      <c r="EC25" s="126">
        <f t="shared" si="30"/>
        <v>0</v>
      </c>
      <c r="ED25" s="148"/>
      <c r="EE25" s="184"/>
      <c r="EF25" s="177"/>
      <c r="EG25" s="128"/>
      <c r="EH25" s="128"/>
      <c r="EI25" s="184"/>
      <c r="EK25" s="236">
        <f t="shared" si="31"/>
        <v>0</v>
      </c>
      <c r="EL25" s="236">
        <f t="shared" si="32"/>
        <v>0</v>
      </c>
      <c r="EM25" s="236">
        <f t="shared" si="33"/>
        <v>0</v>
      </c>
      <c r="EN25" s="236">
        <f t="shared" si="34"/>
        <v>0</v>
      </c>
      <c r="EO25" s="236">
        <f t="shared" si="35"/>
        <v>0</v>
      </c>
      <c r="EP25" s="236">
        <f t="shared" si="36"/>
        <v>0</v>
      </c>
      <c r="EQ25" s="236">
        <f t="shared" si="37"/>
        <v>0</v>
      </c>
      <c r="ER25" s="236">
        <f t="shared" si="38"/>
        <v>0</v>
      </c>
      <c r="ES25" s="209">
        <f t="shared" si="39"/>
        <v>0</v>
      </c>
      <c r="ET25" s="140">
        <f t="shared" si="40"/>
        <v>0</v>
      </c>
      <c r="EU25" s="140">
        <f t="shared" si="41"/>
        <v>0</v>
      </c>
      <c r="EV25" s="140">
        <f t="shared" si="42"/>
        <v>0</v>
      </c>
      <c r="EW25" s="140">
        <f t="shared" si="43"/>
        <v>0</v>
      </c>
      <c r="EX25" s="140" t="str">
        <f t="shared" si="44"/>
        <v/>
      </c>
      <c r="EY25" s="140">
        <f t="shared" si="45"/>
        <v>0</v>
      </c>
      <c r="EZ25" s="140">
        <f t="shared" si="46"/>
        <v>0</v>
      </c>
      <c r="FA25" s="140">
        <f t="shared" si="47"/>
        <v>0</v>
      </c>
      <c r="FB25" s="140">
        <f t="shared" si="48"/>
        <v>0</v>
      </c>
      <c r="FC25" s="140">
        <f t="shared" si="49"/>
        <v>0</v>
      </c>
      <c r="FD25" s="140">
        <f t="shared" si="50"/>
        <v>0</v>
      </c>
      <c r="FE25" s="140">
        <f t="shared" si="51"/>
        <v>0</v>
      </c>
      <c r="FF25" s="140">
        <f t="shared" si="52"/>
        <v>0</v>
      </c>
      <c r="FG25" s="140">
        <f t="shared" si="53"/>
        <v>0</v>
      </c>
      <c r="FH25" s="140">
        <f t="shared" si="54"/>
        <v>0</v>
      </c>
      <c r="FI25" s="140">
        <f t="shared" si="55"/>
        <v>0</v>
      </c>
      <c r="FJ25" s="209">
        <f t="shared" si="56"/>
        <v>0</v>
      </c>
      <c r="FK25" s="150" t="s">
        <v>38</v>
      </c>
      <c r="FL25" s="237">
        <f t="shared" si="57"/>
        <v>0</v>
      </c>
      <c r="FM25" s="237">
        <f t="shared" si="58"/>
        <v>0</v>
      </c>
      <c r="FN25" s="238">
        <f t="shared" si="59"/>
        <v>0</v>
      </c>
      <c r="FO25" s="238">
        <f t="shared" si="60"/>
        <v>0</v>
      </c>
      <c r="FP25" s="238">
        <f t="shared" si="61"/>
        <v>0</v>
      </c>
      <c r="FQ25" s="238" t="str">
        <f t="shared" si="62"/>
        <v/>
      </c>
      <c r="FR25" s="238">
        <f t="shared" si="63"/>
        <v>0</v>
      </c>
      <c r="FS25" s="238">
        <f t="shared" si="15"/>
        <v>0</v>
      </c>
      <c r="FT25" s="238">
        <f t="shared" si="16"/>
        <v>0</v>
      </c>
      <c r="FU25" s="238">
        <f t="shared" si="17"/>
        <v>0</v>
      </c>
      <c r="FV25" s="238">
        <f t="shared" si="18"/>
        <v>0</v>
      </c>
      <c r="FW25" s="237">
        <f t="shared" si="64"/>
        <v>0</v>
      </c>
    </row>
    <row r="26" spans="1:179" s="112" customFormat="1" ht="15" customHeight="1" x14ac:dyDescent="0.2">
      <c r="A26" s="243">
        <f t="shared" si="65"/>
        <v>0</v>
      </c>
      <c r="B26" s="243">
        <f t="shared" si="66"/>
        <v>0</v>
      </c>
      <c r="C26" s="243">
        <f t="shared" si="67"/>
        <v>0</v>
      </c>
      <c r="D26" s="243">
        <f t="shared" si="68"/>
        <v>0</v>
      </c>
      <c r="E26" s="243">
        <f t="shared" si="69"/>
        <v>0</v>
      </c>
      <c r="F26" s="243">
        <f t="shared" si="70"/>
        <v>0</v>
      </c>
      <c r="G26" s="243">
        <f t="shared" si="71"/>
        <v>0</v>
      </c>
      <c r="H26" s="345">
        <f t="shared" si="20"/>
        <v>0</v>
      </c>
      <c r="I26" s="248"/>
      <c r="J26" s="248"/>
      <c r="K26" s="249"/>
      <c r="L26" s="248"/>
      <c r="M26" s="261"/>
      <c r="N26" s="144">
        <f t="shared" si="12"/>
        <v>0</v>
      </c>
      <c r="O26" s="141"/>
      <c r="P26" s="249"/>
      <c r="Q26" s="139">
        <f>IFERROR(VLOOKUP(P26,整理番号!$A$3:$B$5,2,FALSE),0)</f>
        <v>0</v>
      </c>
      <c r="R26" s="249"/>
      <c r="S26" s="139">
        <f>IFERROR(VLOOKUP(R26,整理番号!$A$8:$B$9,2,FALSE),0)</f>
        <v>0</v>
      </c>
      <c r="T26" s="145"/>
      <c r="U26" s="139">
        <f>IFERROR(VLOOKUP(T26,整理番号!$A$12:$B$16,2,FALSE),0)</f>
        <v>0</v>
      </c>
      <c r="V26" s="142"/>
      <c r="W26" s="143">
        <f>IFERROR(VLOOKUP(V26,整理番号!$A$19:$B$23,2,FALSE),0)</f>
        <v>0</v>
      </c>
      <c r="X26" s="139">
        <f t="shared" si="21"/>
        <v>0</v>
      </c>
      <c r="Y26" s="157"/>
      <c r="Z26" s="158"/>
      <c r="AA26" s="336"/>
      <c r="AB26" s="115"/>
      <c r="AC26" s="116">
        <f t="shared" si="22"/>
        <v>0</v>
      </c>
      <c r="AD26" s="117"/>
      <c r="AE26" s="117"/>
      <c r="AF26" s="117"/>
      <c r="AG26" s="265">
        <f t="shared" si="23"/>
        <v>0</v>
      </c>
      <c r="AH26" s="265">
        <f t="shared" si="24"/>
        <v>0</v>
      </c>
      <c r="AI26" s="118" t="str">
        <f t="shared" si="25"/>
        <v/>
      </c>
      <c r="AJ26" s="235" t="str">
        <f t="shared" si="26"/>
        <v/>
      </c>
      <c r="AK26" s="266"/>
      <c r="AL26" s="225">
        <f>IFERROR(VLOOKUP(AK26,整理番号!$A$26:$B$27,2,FALSE),0)</f>
        <v>0</v>
      </c>
      <c r="AM26" s="222"/>
      <c r="AN26" s="175"/>
      <c r="AO26" s="125"/>
      <c r="AP26" s="125"/>
      <c r="AQ26" s="125"/>
      <c r="AR26" s="125"/>
      <c r="AS26" s="146" t="s">
        <v>60</v>
      </c>
      <c r="AT26" s="268">
        <f t="shared" si="27"/>
        <v>0</v>
      </c>
      <c r="AU26" s="270"/>
      <c r="AV26" s="274"/>
      <c r="AW26" s="275"/>
      <c r="AX26" s="275"/>
      <c r="AY26" s="275"/>
      <c r="AZ26" s="275"/>
      <c r="BA26" s="275"/>
      <c r="BB26" s="275"/>
      <c r="BC26" s="147" t="s">
        <v>189</v>
      </c>
      <c r="BD26" s="148"/>
      <c r="BE26" s="271"/>
      <c r="BF26" s="127"/>
      <c r="BG26" s="127"/>
      <c r="BH26" s="127"/>
      <c r="BI26" s="127"/>
      <c r="BJ26" s="127"/>
      <c r="BK26" s="147" t="s">
        <v>190</v>
      </c>
      <c r="BL26" s="192"/>
      <c r="BM26" s="149"/>
      <c r="BN26" s="164"/>
      <c r="BO26" s="278"/>
      <c r="BP26" s="278"/>
      <c r="BQ26" s="278"/>
      <c r="BR26" s="278"/>
      <c r="BS26" s="278"/>
      <c r="BT26" s="278"/>
      <c r="BU26" s="279" t="s">
        <v>191</v>
      </c>
      <c r="BV26" s="288"/>
      <c r="BW26" s="278"/>
      <c r="BX26" s="278"/>
      <c r="BY26" s="278"/>
      <c r="BZ26" s="278"/>
      <c r="CA26" s="278"/>
      <c r="CB26" s="278"/>
      <c r="CC26" s="289" t="s">
        <v>189</v>
      </c>
      <c r="CD26" s="290"/>
      <c r="CE26" s="278"/>
      <c r="CF26" s="278"/>
      <c r="CG26" s="278"/>
      <c r="CH26" s="278"/>
      <c r="CI26" s="278"/>
      <c r="CJ26" s="278"/>
      <c r="CK26" s="291" t="s">
        <v>189</v>
      </c>
      <c r="CL26" s="292"/>
      <c r="CM26" s="278"/>
      <c r="CN26" s="278"/>
      <c r="CO26" s="278"/>
      <c r="CP26" s="278"/>
      <c r="CQ26" s="278"/>
      <c r="CR26" s="278"/>
      <c r="CS26" s="293" t="s">
        <v>189</v>
      </c>
      <c r="CT26" s="294"/>
      <c r="CU26" s="288"/>
      <c r="CV26" s="278"/>
      <c r="CW26" s="278"/>
      <c r="CX26" s="278"/>
      <c r="CY26" s="278"/>
      <c r="CZ26" s="278"/>
      <c r="DA26" s="278"/>
      <c r="DB26" s="293" t="s">
        <v>189</v>
      </c>
      <c r="DC26" s="306"/>
      <c r="DD26" s="317"/>
      <c r="DE26" s="318"/>
      <c r="DF26" s="318"/>
      <c r="DG26" s="318"/>
      <c r="DH26" s="318"/>
      <c r="DI26" s="318"/>
      <c r="DJ26" s="319" t="s">
        <v>77</v>
      </c>
      <c r="DK26" s="320">
        <f t="shared" si="28"/>
        <v>0</v>
      </c>
      <c r="DL26" s="329"/>
      <c r="DM26" s="330"/>
      <c r="DN26" s="318"/>
      <c r="DO26" s="318"/>
      <c r="DP26" s="318"/>
      <c r="DQ26" s="318"/>
      <c r="DR26" s="318"/>
      <c r="DS26" s="319" t="s">
        <v>77</v>
      </c>
      <c r="DT26" s="320">
        <f t="shared" si="29"/>
        <v>0</v>
      </c>
      <c r="DU26" s="148"/>
      <c r="DV26" s="164"/>
      <c r="DW26" s="381"/>
      <c r="DX26" s="381"/>
      <c r="DY26" s="381"/>
      <c r="DZ26" s="381"/>
      <c r="EA26" s="381"/>
      <c r="EB26" s="147" t="s">
        <v>74</v>
      </c>
      <c r="EC26" s="126">
        <f t="shared" si="30"/>
        <v>0</v>
      </c>
      <c r="ED26" s="148"/>
      <c r="EE26" s="184"/>
      <c r="EF26" s="177"/>
      <c r="EG26" s="128"/>
      <c r="EH26" s="128"/>
      <c r="EI26" s="184"/>
      <c r="EK26" s="236">
        <f t="shared" si="31"/>
        <v>0</v>
      </c>
      <c r="EL26" s="236">
        <f t="shared" si="32"/>
        <v>0</v>
      </c>
      <c r="EM26" s="236">
        <f t="shared" si="33"/>
        <v>0</v>
      </c>
      <c r="EN26" s="236">
        <f t="shared" si="34"/>
        <v>0</v>
      </c>
      <c r="EO26" s="236">
        <f t="shared" si="35"/>
        <v>0</v>
      </c>
      <c r="EP26" s="236">
        <f t="shared" si="36"/>
        <v>0</v>
      </c>
      <c r="EQ26" s="236">
        <f t="shared" si="37"/>
        <v>0</v>
      </c>
      <c r="ER26" s="236">
        <f t="shared" si="38"/>
        <v>0</v>
      </c>
      <c r="ES26" s="209">
        <f t="shared" si="39"/>
        <v>0</v>
      </c>
      <c r="ET26" s="140">
        <f t="shared" si="40"/>
        <v>0</v>
      </c>
      <c r="EU26" s="140">
        <f t="shared" si="41"/>
        <v>0</v>
      </c>
      <c r="EV26" s="140">
        <f t="shared" si="42"/>
        <v>0</v>
      </c>
      <c r="EW26" s="140">
        <f t="shared" si="43"/>
        <v>0</v>
      </c>
      <c r="EX26" s="140" t="str">
        <f t="shared" si="44"/>
        <v/>
      </c>
      <c r="EY26" s="140">
        <f t="shared" si="45"/>
        <v>0</v>
      </c>
      <c r="EZ26" s="140">
        <f t="shared" si="46"/>
        <v>0</v>
      </c>
      <c r="FA26" s="140">
        <f t="shared" si="47"/>
        <v>0</v>
      </c>
      <c r="FB26" s="140">
        <f t="shared" si="48"/>
        <v>0</v>
      </c>
      <c r="FC26" s="140">
        <f t="shared" si="49"/>
        <v>0</v>
      </c>
      <c r="FD26" s="140">
        <f t="shared" si="50"/>
        <v>0</v>
      </c>
      <c r="FE26" s="140">
        <f t="shared" si="51"/>
        <v>0</v>
      </c>
      <c r="FF26" s="140">
        <f t="shared" si="52"/>
        <v>0</v>
      </c>
      <c r="FG26" s="140">
        <f t="shared" si="53"/>
        <v>0</v>
      </c>
      <c r="FH26" s="140">
        <f t="shared" si="54"/>
        <v>0</v>
      </c>
      <c r="FI26" s="140">
        <f t="shared" si="55"/>
        <v>0</v>
      </c>
      <c r="FJ26" s="209">
        <f t="shared" si="56"/>
        <v>0</v>
      </c>
      <c r="FK26" s="150" t="s">
        <v>38</v>
      </c>
      <c r="FL26" s="237">
        <f t="shared" si="57"/>
        <v>0</v>
      </c>
      <c r="FM26" s="237">
        <f t="shared" si="58"/>
        <v>0</v>
      </c>
      <c r="FN26" s="238">
        <f t="shared" si="59"/>
        <v>0</v>
      </c>
      <c r="FO26" s="238">
        <f t="shared" si="60"/>
        <v>0</v>
      </c>
      <c r="FP26" s="238">
        <f t="shared" si="61"/>
        <v>0</v>
      </c>
      <c r="FQ26" s="238" t="str">
        <f t="shared" si="62"/>
        <v/>
      </c>
      <c r="FR26" s="238">
        <f t="shared" si="63"/>
        <v>0</v>
      </c>
      <c r="FS26" s="238">
        <f t="shared" si="15"/>
        <v>0</v>
      </c>
      <c r="FT26" s="238">
        <f t="shared" si="16"/>
        <v>0</v>
      </c>
      <c r="FU26" s="238">
        <f t="shared" si="17"/>
        <v>0</v>
      </c>
      <c r="FV26" s="238">
        <f t="shared" si="18"/>
        <v>0</v>
      </c>
      <c r="FW26" s="237">
        <f t="shared" si="64"/>
        <v>0</v>
      </c>
    </row>
    <row r="27" spans="1:179" s="112" customFormat="1" ht="15" customHeight="1" x14ac:dyDescent="0.2">
      <c r="A27" s="243">
        <f t="shared" si="65"/>
        <v>0</v>
      </c>
      <c r="B27" s="243">
        <f t="shared" si="66"/>
        <v>0</v>
      </c>
      <c r="C27" s="243">
        <f t="shared" si="67"/>
        <v>0</v>
      </c>
      <c r="D27" s="243">
        <f t="shared" si="68"/>
        <v>0</v>
      </c>
      <c r="E27" s="243">
        <f t="shared" si="69"/>
        <v>0</v>
      </c>
      <c r="F27" s="243">
        <f t="shared" si="70"/>
        <v>0</v>
      </c>
      <c r="G27" s="243">
        <f t="shared" si="71"/>
        <v>0</v>
      </c>
      <c r="H27" s="345">
        <f t="shared" si="20"/>
        <v>0</v>
      </c>
      <c r="I27" s="248"/>
      <c r="J27" s="248"/>
      <c r="K27" s="249"/>
      <c r="L27" s="248"/>
      <c r="M27" s="261"/>
      <c r="N27" s="144">
        <f t="shared" si="12"/>
        <v>0</v>
      </c>
      <c r="O27" s="141"/>
      <c r="P27" s="249"/>
      <c r="Q27" s="139">
        <f>IFERROR(VLOOKUP(P27,整理番号!$A$3:$B$5,2,FALSE),0)</f>
        <v>0</v>
      </c>
      <c r="R27" s="249"/>
      <c r="S27" s="139">
        <f>IFERROR(VLOOKUP(R27,整理番号!$A$8:$B$9,2,FALSE),0)</f>
        <v>0</v>
      </c>
      <c r="T27" s="145"/>
      <c r="U27" s="139">
        <f>IFERROR(VLOOKUP(T27,整理番号!$A$12:$B$16,2,FALSE),0)</f>
        <v>0</v>
      </c>
      <c r="V27" s="142"/>
      <c r="W27" s="143">
        <f>IFERROR(VLOOKUP(V27,整理番号!$A$19:$B$23,2,FALSE),0)</f>
        <v>0</v>
      </c>
      <c r="X27" s="139">
        <f t="shared" si="21"/>
        <v>0</v>
      </c>
      <c r="Y27" s="157"/>
      <c r="Z27" s="158"/>
      <c r="AA27" s="336"/>
      <c r="AB27" s="115"/>
      <c r="AC27" s="116">
        <f t="shared" si="22"/>
        <v>0</v>
      </c>
      <c r="AD27" s="117"/>
      <c r="AE27" s="117"/>
      <c r="AF27" s="117"/>
      <c r="AG27" s="265">
        <f t="shared" si="23"/>
        <v>0</v>
      </c>
      <c r="AH27" s="265">
        <f t="shared" si="24"/>
        <v>0</v>
      </c>
      <c r="AI27" s="118" t="str">
        <f t="shared" si="25"/>
        <v/>
      </c>
      <c r="AJ27" s="235" t="str">
        <f t="shared" si="26"/>
        <v/>
      </c>
      <c r="AK27" s="266"/>
      <c r="AL27" s="225">
        <f>IFERROR(VLOOKUP(AK27,整理番号!$A$26:$B$27,2,FALSE),0)</f>
        <v>0</v>
      </c>
      <c r="AM27" s="222"/>
      <c r="AN27" s="175"/>
      <c r="AO27" s="125"/>
      <c r="AP27" s="125"/>
      <c r="AQ27" s="125"/>
      <c r="AR27" s="125"/>
      <c r="AS27" s="146" t="s">
        <v>60</v>
      </c>
      <c r="AT27" s="268">
        <f t="shared" si="27"/>
        <v>0</v>
      </c>
      <c r="AU27" s="270"/>
      <c r="AV27" s="274"/>
      <c r="AW27" s="275"/>
      <c r="AX27" s="275"/>
      <c r="AY27" s="275"/>
      <c r="AZ27" s="275"/>
      <c r="BA27" s="275"/>
      <c r="BB27" s="275"/>
      <c r="BC27" s="147" t="s">
        <v>189</v>
      </c>
      <c r="BD27" s="148"/>
      <c r="BE27" s="271"/>
      <c r="BF27" s="127"/>
      <c r="BG27" s="127"/>
      <c r="BH27" s="127"/>
      <c r="BI27" s="127"/>
      <c r="BJ27" s="127"/>
      <c r="BK27" s="147" t="s">
        <v>190</v>
      </c>
      <c r="BL27" s="192"/>
      <c r="BM27" s="149"/>
      <c r="BN27" s="164"/>
      <c r="BO27" s="278"/>
      <c r="BP27" s="278"/>
      <c r="BQ27" s="278"/>
      <c r="BR27" s="278"/>
      <c r="BS27" s="278"/>
      <c r="BT27" s="278"/>
      <c r="BU27" s="279" t="s">
        <v>191</v>
      </c>
      <c r="BV27" s="288"/>
      <c r="BW27" s="278"/>
      <c r="BX27" s="278"/>
      <c r="BY27" s="278"/>
      <c r="BZ27" s="278"/>
      <c r="CA27" s="278"/>
      <c r="CB27" s="278"/>
      <c r="CC27" s="289" t="s">
        <v>189</v>
      </c>
      <c r="CD27" s="290"/>
      <c r="CE27" s="278"/>
      <c r="CF27" s="278"/>
      <c r="CG27" s="278"/>
      <c r="CH27" s="278"/>
      <c r="CI27" s="278"/>
      <c r="CJ27" s="278"/>
      <c r="CK27" s="291" t="s">
        <v>189</v>
      </c>
      <c r="CL27" s="292"/>
      <c r="CM27" s="278"/>
      <c r="CN27" s="278"/>
      <c r="CO27" s="278"/>
      <c r="CP27" s="278"/>
      <c r="CQ27" s="278"/>
      <c r="CR27" s="278"/>
      <c r="CS27" s="293" t="s">
        <v>189</v>
      </c>
      <c r="CT27" s="294"/>
      <c r="CU27" s="288"/>
      <c r="CV27" s="278"/>
      <c r="CW27" s="278"/>
      <c r="CX27" s="278"/>
      <c r="CY27" s="278"/>
      <c r="CZ27" s="278"/>
      <c r="DA27" s="278"/>
      <c r="DB27" s="293" t="s">
        <v>189</v>
      </c>
      <c r="DC27" s="306"/>
      <c r="DD27" s="317"/>
      <c r="DE27" s="318"/>
      <c r="DF27" s="318"/>
      <c r="DG27" s="318"/>
      <c r="DH27" s="318"/>
      <c r="DI27" s="318"/>
      <c r="DJ27" s="319" t="s">
        <v>77</v>
      </c>
      <c r="DK27" s="320">
        <f t="shared" si="28"/>
        <v>0</v>
      </c>
      <c r="DL27" s="329"/>
      <c r="DM27" s="330"/>
      <c r="DN27" s="318"/>
      <c r="DO27" s="318"/>
      <c r="DP27" s="318"/>
      <c r="DQ27" s="318"/>
      <c r="DR27" s="318"/>
      <c r="DS27" s="319" t="s">
        <v>77</v>
      </c>
      <c r="DT27" s="320">
        <f t="shared" si="29"/>
        <v>0</v>
      </c>
      <c r="DU27" s="148"/>
      <c r="DV27" s="164"/>
      <c r="DW27" s="381"/>
      <c r="DX27" s="381"/>
      <c r="DY27" s="381"/>
      <c r="DZ27" s="381"/>
      <c r="EA27" s="381"/>
      <c r="EB27" s="147" t="s">
        <v>74</v>
      </c>
      <c r="EC27" s="126">
        <f t="shared" si="30"/>
        <v>0</v>
      </c>
      <c r="ED27" s="148"/>
      <c r="EE27" s="184"/>
      <c r="EF27" s="177"/>
      <c r="EG27" s="128"/>
      <c r="EH27" s="128"/>
      <c r="EI27" s="184"/>
      <c r="EK27" s="236">
        <f t="shared" si="31"/>
        <v>0</v>
      </c>
      <c r="EL27" s="236">
        <f t="shared" si="32"/>
        <v>0</v>
      </c>
      <c r="EM27" s="236">
        <f t="shared" si="33"/>
        <v>0</v>
      </c>
      <c r="EN27" s="236">
        <f t="shared" si="34"/>
        <v>0</v>
      </c>
      <c r="EO27" s="236">
        <f t="shared" si="35"/>
        <v>0</v>
      </c>
      <c r="EP27" s="236">
        <f t="shared" si="36"/>
        <v>0</v>
      </c>
      <c r="EQ27" s="236">
        <f t="shared" si="37"/>
        <v>0</v>
      </c>
      <c r="ER27" s="236">
        <f t="shared" si="38"/>
        <v>0</v>
      </c>
      <c r="ES27" s="209">
        <f t="shared" si="39"/>
        <v>0</v>
      </c>
      <c r="ET27" s="140">
        <f t="shared" si="40"/>
        <v>0</v>
      </c>
      <c r="EU27" s="140">
        <f t="shared" si="41"/>
        <v>0</v>
      </c>
      <c r="EV27" s="140">
        <f t="shared" si="42"/>
        <v>0</v>
      </c>
      <c r="EW27" s="140">
        <f t="shared" si="43"/>
        <v>0</v>
      </c>
      <c r="EX27" s="140" t="str">
        <f t="shared" si="44"/>
        <v/>
      </c>
      <c r="EY27" s="140">
        <f t="shared" si="45"/>
        <v>0</v>
      </c>
      <c r="EZ27" s="140">
        <f t="shared" si="46"/>
        <v>0</v>
      </c>
      <c r="FA27" s="140">
        <f t="shared" si="47"/>
        <v>0</v>
      </c>
      <c r="FB27" s="140">
        <f t="shared" si="48"/>
        <v>0</v>
      </c>
      <c r="FC27" s="140">
        <f t="shared" si="49"/>
        <v>0</v>
      </c>
      <c r="FD27" s="140">
        <f t="shared" si="50"/>
        <v>0</v>
      </c>
      <c r="FE27" s="140">
        <f t="shared" si="51"/>
        <v>0</v>
      </c>
      <c r="FF27" s="140">
        <f t="shared" si="52"/>
        <v>0</v>
      </c>
      <c r="FG27" s="140">
        <f t="shared" si="53"/>
        <v>0</v>
      </c>
      <c r="FH27" s="140">
        <f t="shared" si="54"/>
        <v>0</v>
      </c>
      <c r="FI27" s="140">
        <f t="shared" si="55"/>
        <v>0</v>
      </c>
      <c r="FJ27" s="209">
        <f t="shared" si="56"/>
        <v>0</v>
      </c>
      <c r="FK27" s="150" t="s">
        <v>38</v>
      </c>
      <c r="FL27" s="237">
        <f t="shared" si="57"/>
        <v>0</v>
      </c>
      <c r="FM27" s="237">
        <f t="shared" si="58"/>
        <v>0</v>
      </c>
      <c r="FN27" s="238">
        <f t="shared" si="59"/>
        <v>0</v>
      </c>
      <c r="FO27" s="238">
        <f t="shared" si="60"/>
        <v>0</v>
      </c>
      <c r="FP27" s="238">
        <f t="shared" si="61"/>
        <v>0</v>
      </c>
      <c r="FQ27" s="238" t="str">
        <f t="shared" si="62"/>
        <v/>
      </c>
      <c r="FR27" s="238">
        <f t="shared" si="63"/>
        <v>0</v>
      </c>
      <c r="FS27" s="238">
        <f t="shared" si="15"/>
        <v>0</v>
      </c>
      <c r="FT27" s="238">
        <f t="shared" si="16"/>
        <v>0</v>
      </c>
      <c r="FU27" s="238">
        <f t="shared" si="17"/>
        <v>0</v>
      </c>
      <c r="FV27" s="238">
        <f t="shared" si="18"/>
        <v>0</v>
      </c>
      <c r="FW27" s="237">
        <f t="shared" si="64"/>
        <v>0</v>
      </c>
    </row>
    <row r="28" spans="1:179" s="112" customFormat="1" ht="15" customHeight="1" x14ac:dyDescent="0.2">
      <c r="A28" s="243">
        <f t="shared" si="65"/>
        <v>0</v>
      </c>
      <c r="B28" s="243">
        <f t="shared" ref="B28:B34" si="72">IF(I28&lt;&gt;"",IF(I28&lt;&gt;I27,B27+1,B27),0)</f>
        <v>0</v>
      </c>
      <c r="C28" s="243">
        <f t="shared" si="67"/>
        <v>0</v>
      </c>
      <c r="D28" s="243">
        <f t="shared" si="68"/>
        <v>0</v>
      </c>
      <c r="E28" s="243">
        <f t="shared" si="69"/>
        <v>0</v>
      </c>
      <c r="F28" s="243">
        <f t="shared" si="70"/>
        <v>0</v>
      </c>
      <c r="G28" s="243">
        <f t="shared" si="71"/>
        <v>0</v>
      </c>
      <c r="H28" s="345">
        <f t="shared" si="20"/>
        <v>0</v>
      </c>
      <c r="I28" s="248"/>
      <c r="J28" s="248"/>
      <c r="K28" s="249"/>
      <c r="L28" s="248"/>
      <c r="M28" s="261"/>
      <c r="N28" s="144">
        <f t="shared" si="12"/>
        <v>0</v>
      </c>
      <c r="O28" s="141"/>
      <c r="P28" s="249"/>
      <c r="Q28" s="139">
        <f>IFERROR(VLOOKUP(P28,整理番号!$A$3:$B$5,2,FALSE),0)</f>
        <v>0</v>
      </c>
      <c r="R28" s="249"/>
      <c r="S28" s="139">
        <f>IFERROR(VLOOKUP(R28,整理番号!$A$8:$B$9,2,FALSE),0)</f>
        <v>0</v>
      </c>
      <c r="T28" s="145"/>
      <c r="U28" s="139">
        <f>IFERROR(VLOOKUP(T28,整理番号!$A$12:$B$16,2,FALSE),0)</f>
        <v>0</v>
      </c>
      <c r="V28" s="142"/>
      <c r="W28" s="143">
        <f>IFERROR(VLOOKUP(V28,整理番号!$A$19:$B$23,2,FALSE),0)</f>
        <v>0</v>
      </c>
      <c r="X28" s="139">
        <f t="shared" si="21"/>
        <v>0</v>
      </c>
      <c r="Y28" s="157"/>
      <c r="Z28" s="158"/>
      <c r="AA28" s="336"/>
      <c r="AB28" s="115"/>
      <c r="AC28" s="116">
        <f t="shared" si="22"/>
        <v>0</v>
      </c>
      <c r="AD28" s="117"/>
      <c r="AE28" s="117"/>
      <c r="AF28" s="117"/>
      <c r="AG28" s="265">
        <f t="shared" si="23"/>
        <v>0</v>
      </c>
      <c r="AH28" s="265">
        <f t="shared" si="24"/>
        <v>0</v>
      </c>
      <c r="AI28" s="118" t="str">
        <f t="shared" si="25"/>
        <v/>
      </c>
      <c r="AJ28" s="235" t="str">
        <f t="shared" si="26"/>
        <v/>
      </c>
      <c r="AK28" s="266"/>
      <c r="AL28" s="225">
        <f>IFERROR(VLOOKUP(AK28,整理番号!$A$26:$B$27,2,FALSE),0)</f>
        <v>0</v>
      </c>
      <c r="AM28" s="222"/>
      <c r="AN28" s="175"/>
      <c r="AO28" s="125"/>
      <c r="AP28" s="125"/>
      <c r="AQ28" s="125"/>
      <c r="AR28" s="125"/>
      <c r="AS28" s="146" t="s">
        <v>60</v>
      </c>
      <c r="AT28" s="268">
        <f t="shared" si="27"/>
        <v>0</v>
      </c>
      <c r="AU28" s="270"/>
      <c r="AV28" s="274"/>
      <c r="AW28" s="275"/>
      <c r="AX28" s="275"/>
      <c r="AY28" s="275"/>
      <c r="AZ28" s="275"/>
      <c r="BA28" s="275"/>
      <c r="BB28" s="275"/>
      <c r="BC28" s="147" t="s">
        <v>189</v>
      </c>
      <c r="BD28" s="148"/>
      <c r="BE28" s="271"/>
      <c r="BF28" s="127"/>
      <c r="BG28" s="127"/>
      <c r="BH28" s="127"/>
      <c r="BI28" s="127"/>
      <c r="BJ28" s="127"/>
      <c r="BK28" s="147" t="s">
        <v>190</v>
      </c>
      <c r="BL28" s="192"/>
      <c r="BM28" s="149"/>
      <c r="BN28" s="164"/>
      <c r="BO28" s="278"/>
      <c r="BP28" s="278"/>
      <c r="BQ28" s="278"/>
      <c r="BR28" s="278"/>
      <c r="BS28" s="278"/>
      <c r="BT28" s="278"/>
      <c r="BU28" s="279" t="s">
        <v>191</v>
      </c>
      <c r="BV28" s="288"/>
      <c r="BW28" s="278"/>
      <c r="BX28" s="278"/>
      <c r="BY28" s="278"/>
      <c r="BZ28" s="278"/>
      <c r="CA28" s="278"/>
      <c r="CB28" s="278"/>
      <c r="CC28" s="289" t="s">
        <v>189</v>
      </c>
      <c r="CD28" s="290"/>
      <c r="CE28" s="278"/>
      <c r="CF28" s="278"/>
      <c r="CG28" s="278"/>
      <c r="CH28" s="278"/>
      <c r="CI28" s="278"/>
      <c r="CJ28" s="278"/>
      <c r="CK28" s="291" t="s">
        <v>189</v>
      </c>
      <c r="CL28" s="292"/>
      <c r="CM28" s="278"/>
      <c r="CN28" s="278"/>
      <c r="CO28" s="278"/>
      <c r="CP28" s="278"/>
      <c r="CQ28" s="278"/>
      <c r="CR28" s="278"/>
      <c r="CS28" s="293" t="s">
        <v>189</v>
      </c>
      <c r="CT28" s="294"/>
      <c r="CU28" s="288"/>
      <c r="CV28" s="278"/>
      <c r="CW28" s="278"/>
      <c r="CX28" s="278"/>
      <c r="CY28" s="278"/>
      <c r="CZ28" s="278"/>
      <c r="DA28" s="278"/>
      <c r="DB28" s="293" t="s">
        <v>189</v>
      </c>
      <c r="DC28" s="306"/>
      <c r="DD28" s="317"/>
      <c r="DE28" s="318"/>
      <c r="DF28" s="318"/>
      <c r="DG28" s="318"/>
      <c r="DH28" s="318"/>
      <c r="DI28" s="318"/>
      <c r="DJ28" s="319" t="s">
        <v>77</v>
      </c>
      <c r="DK28" s="320">
        <f t="shared" si="28"/>
        <v>0</v>
      </c>
      <c r="DL28" s="329"/>
      <c r="DM28" s="330"/>
      <c r="DN28" s="318"/>
      <c r="DO28" s="318"/>
      <c r="DP28" s="318"/>
      <c r="DQ28" s="318"/>
      <c r="DR28" s="318"/>
      <c r="DS28" s="319" t="s">
        <v>77</v>
      </c>
      <c r="DT28" s="320">
        <f t="shared" si="29"/>
        <v>0</v>
      </c>
      <c r="DU28" s="148"/>
      <c r="DV28" s="164"/>
      <c r="DW28" s="381"/>
      <c r="DX28" s="381"/>
      <c r="DY28" s="381"/>
      <c r="DZ28" s="381"/>
      <c r="EA28" s="381"/>
      <c r="EB28" s="147" t="s">
        <v>74</v>
      </c>
      <c r="EC28" s="126">
        <f t="shared" si="30"/>
        <v>0</v>
      </c>
      <c r="ED28" s="148"/>
      <c r="EE28" s="184"/>
      <c r="EF28" s="177"/>
      <c r="EG28" s="128"/>
      <c r="EH28" s="128"/>
      <c r="EI28" s="184"/>
      <c r="EK28" s="236">
        <f t="shared" si="31"/>
        <v>0</v>
      </c>
      <c r="EL28" s="236">
        <f t="shared" si="32"/>
        <v>0</v>
      </c>
      <c r="EM28" s="236">
        <f t="shared" si="33"/>
        <v>0</v>
      </c>
      <c r="EN28" s="236">
        <f t="shared" si="34"/>
        <v>0</v>
      </c>
      <c r="EO28" s="236">
        <f t="shared" si="35"/>
        <v>0</v>
      </c>
      <c r="EP28" s="236">
        <f t="shared" si="36"/>
        <v>0</v>
      </c>
      <c r="EQ28" s="236">
        <f t="shared" si="37"/>
        <v>0</v>
      </c>
      <c r="ER28" s="236">
        <f t="shared" si="38"/>
        <v>0</v>
      </c>
      <c r="ES28" s="209">
        <f t="shared" si="39"/>
        <v>0</v>
      </c>
      <c r="ET28" s="140">
        <f t="shared" si="40"/>
        <v>0</v>
      </c>
      <c r="EU28" s="140">
        <f t="shared" si="41"/>
        <v>0</v>
      </c>
      <c r="EV28" s="140">
        <f t="shared" si="42"/>
        <v>0</v>
      </c>
      <c r="EW28" s="140">
        <f t="shared" si="43"/>
        <v>0</v>
      </c>
      <c r="EX28" s="140" t="str">
        <f t="shared" si="44"/>
        <v/>
      </c>
      <c r="EY28" s="140">
        <f t="shared" si="45"/>
        <v>0</v>
      </c>
      <c r="EZ28" s="140">
        <f t="shared" si="46"/>
        <v>0</v>
      </c>
      <c r="FA28" s="140">
        <f t="shared" si="47"/>
        <v>0</v>
      </c>
      <c r="FB28" s="140">
        <f t="shared" si="48"/>
        <v>0</v>
      </c>
      <c r="FC28" s="140">
        <f t="shared" si="49"/>
        <v>0</v>
      </c>
      <c r="FD28" s="140">
        <f t="shared" si="50"/>
        <v>0</v>
      </c>
      <c r="FE28" s="140">
        <f t="shared" si="51"/>
        <v>0</v>
      </c>
      <c r="FF28" s="140">
        <f t="shared" si="52"/>
        <v>0</v>
      </c>
      <c r="FG28" s="140">
        <f t="shared" si="53"/>
        <v>0</v>
      </c>
      <c r="FH28" s="140">
        <f t="shared" si="54"/>
        <v>0</v>
      </c>
      <c r="FI28" s="140">
        <f t="shared" si="55"/>
        <v>0</v>
      </c>
      <c r="FJ28" s="209">
        <f t="shared" si="56"/>
        <v>0</v>
      </c>
      <c r="FK28" s="150" t="s">
        <v>38</v>
      </c>
      <c r="FL28" s="237">
        <f t="shared" si="57"/>
        <v>0</v>
      </c>
      <c r="FM28" s="237">
        <f t="shared" si="58"/>
        <v>0</v>
      </c>
      <c r="FN28" s="238">
        <f t="shared" si="59"/>
        <v>0</v>
      </c>
      <c r="FO28" s="238">
        <f t="shared" si="60"/>
        <v>0</v>
      </c>
      <c r="FP28" s="238">
        <f t="shared" si="61"/>
        <v>0</v>
      </c>
      <c r="FQ28" s="238" t="str">
        <f t="shared" si="62"/>
        <v/>
      </c>
      <c r="FR28" s="238">
        <f t="shared" si="63"/>
        <v>0</v>
      </c>
      <c r="FS28" s="238">
        <f t="shared" si="15"/>
        <v>0</v>
      </c>
      <c r="FT28" s="238">
        <f t="shared" si="16"/>
        <v>0</v>
      </c>
      <c r="FU28" s="238">
        <f t="shared" si="17"/>
        <v>0</v>
      </c>
      <c r="FV28" s="238">
        <f t="shared" si="18"/>
        <v>0</v>
      </c>
      <c r="FW28" s="237">
        <f t="shared" si="64"/>
        <v>0</v>
      </c>
    </row>
    <row r="29" spans="1:179" s="112" customFormat="1" ht="15" customHeight="1" x14ac:dyDescent="0.2">
      <c r="A29" s="243">
        <f t="shared" si="65"/>
        <v>0</v>
      </c>
      <c r="B29" s="243">
        <f t="shared" si="72"/>
        <v>0</v>
      </c>
      <c r="C29" s="243">
        <f t="shared" si="67"/>
        <v>0</v>
      </c>
      <c r="D29" s="243">
        <f t="shared" si="68"/>
        <v>0</v>
      </c>
      <c r="E29" s="243">
        <f t="shared" si="69"/>
        <v>0</v>
      </c>
      <c r="F29" s="243">
        <f t="shared" si="70"/>
        <v>0</v>
      </c>
      <c r="G29" s="243">
        <f t="shared" si="71"/>
        <v>0</v>
      </c>
      <c r="H29" s="345">
        <f t="shared" si="20"/>
        <v>0</v>
      </c>
      <c r="I29" s="248"/>
      <c r="J29" s="248"/>
      <c r="K29" s="249"/>
      <c r="L29" s="248"/>
      <c r="M29" s="261"/>
      <c r="N29" s="144">
        <f t="shared" si="12"/>
        <v>0</v>
      </c>
      <c r="O29" s="141"/>
      <c r="P29" s="249"/>
      <c r="Q29" s="139">
        <f>IFERROR(VLOOKUP(P29,整理番号!$A$3:$B$5,2,FALSE),0)</f>
        <v>0</v>
      </c>
      <c r="R29" s="249"/>
      <c r="S29" s="139">
        <f>IFERROR(VLOOKUP(R29,整理番号!$A$8:$B$9,2,FALSE),0)</f>
        <v>0</v>
      </c>
      <c r="T29" s="145"/>
      <c r="U29" s="139">
        <f>IFERROR(VLOOKUP(T29,整理番号!$A$12:$B$16,2,FALSE),0)</f>
        <v>0</v>
      </c>
      <c r="V29" s="142"/>
      <c r="W29" s="143">
        <f>IFERROR(VLOOKUP(V29,整理番号!$A$19:$B$23,2,FALSE),0)</f>
        <v>0</v>
      </c>
      <c r="X29" s="139">
        <f t="shared" si="21"/>
        <v>0</v>
      </c>
      <c r="Y29" s="157"/>
      <c r="Z29" s="158"/>
      <c r="AA29" s="336"/>
      <c r="AB29" s="115"/>
      <c r="AC29" s="116">
        <f t="shared" si="22"/>
        <v>0</v>
      </c>
      <c r="AD29" s="117"/>
      <c r="AE29" s="117"/>
      <c r="AF29" s="117"/>
      <c r="AG29" s="265">
        <f t="shared" si="23"/>
        <v>0</v>
      </c>
      <c r="AH29" s="265">
        <f t="shared" si="24"/>
        <v>0</v>
      </c>
      <c r="AI29" s="118" t="str">
        <f t="shared" si="25"/>
        <v/>
      </c>
      <c r="AJ29" s="235" t="str">
        <f t="shared" si="26"/>
        <v/>
      </c>
      <c r="AK29" s="266"/>
      <c r="AL29" s="225">
        <f>IFERROR(VLOOKUP(AK29,整理番号!$A$26:$B$27,2,FALSE),0)</f>
        <v>0</v>
      </c>
      <c r="AM29" s="222"/>
      <c r="AN29" s="175"/>
      <c r="AO29" s="125"/>
      <c r="AP29" s="125"/>
      <c r="AQ29" s="125"/>
      <c r="AR29" s="125"/>
      <c r="AS29" s="146" t="s">
        <v>60</v>
      </c>
      <c r="AT29" s="268">
        <f t="shared" si="27"/>
        <v>0</v>
      </c>
      <c r="AU29" s="270"/>
      <c r="AV29" s="274"/>
      <c r="AW29" s="275"/>
      <c r="AX29" s="275"/>
      <c r="AY29" s="275"/>
      <c r="AZ29" s="275"/>
      <c r="BA29" s="275"/>
      <c r="BB29" s="275"/>
      <c r="BC29" s="147" t="s">
        <v>189</v>
      </c>
      <c r="BD29" s="148"/>
      <c r="BE29" s="271"/>
      <c r="BF29" s="127"/>
      <c r="BG29" s="127"/>
      <c r="BH29" s="127"/>
      <c r="BI29" s="127"/>
      <c r="BJ29" s="127"/>
      <c r="BK29" s="147" t="s">
        <v>190</v>
      </c>
      <c r="BL29" s="192"/>
      <c r="BM29" s="149"/>
      <c r="BN29" s="164"/>
      <c r="BO29" s="278"/>
      <c r="BP29" s="278"/>
      <c r="BQ29" s="278"/>
      <c r="BR29" s="278"/>
      <c r="BS29" s="278"/>
      <c r="BT29" s="278"/>
      <c r="BU29" s="279" t="s">
        <v>191</v>
      </c>
      <c r="BV29" s="288"/>
      <c r="BW29" s="278"/>
      <c r="BX29" s="278"/>
      <c r="BY29" s="278"/>
      <c r="BZ29" s="278"/>
      <c r="CA29" s="278"/>
      <c r="CB29" s="278"/>
      <c r="CC29" s="289" t="s">
        <v>189</v>
      </c>
      <c r="CD29" s="290"/>
      <c r="CE29" s="278"/>
      <c r="CF29" s="278"/>
      <c r="CG29" s="278"/>
      <c r="CH29" s="278"/>
      <c r="CI29" s="278"/>
      <c r="CJ29" s="278"/>
      <c r="CK29" s="291" t="s">
        <v>189</v>
      </c>
      <c r="CL29" s="292"/>
      <c r="CM29" s="278"/>
      <c r="CN29" s="278"/>
      <c r="CO29" s="278"/>
      <c r="CP29" s="278"/>
      <c r="CQ29" s="278"/>
      <c r="CR29" s="278"/>
      <c r="CS29" s="293" t="s">
        <v>189</v>
      </c>
      <c r="CT29" s="294"/>
      <c r="CU29" s="288"/>
      <c r="CV29" s="278"/>
      <c r="CW29" s="278"/>
      <c r="CX29" s="278"/>
      <c r="CY29" s="278"/>
      <c r="CZ29" s="278"/>
      <c r="DA29" s="278"/>
      <c r="DB29" s="293" t="s">
        <v>189</v>
      </c>
      <c r="DC29" s="306"/>
      <c r="DD29" s="317"/>
      <c r="DE29" s="318"/>
      <c r="DF29" s="318"/>
      <c r="DG29" s="318"/>
      <c r="DH29" s="318"/>
      <c r="DI29" s="318"/>
      <c r="DJ29" s="319" t="s">
        <v>77</v>
      </c>
      <c r="DK29" s="320">
        <f t="shared" si="28"/>
        <v>0</v>
      </c>
      <c r="DL29" s="329"/>
      <c r="DM29" s="330"/>
      <c r="DN29" s="318"/>
      <c r="DO29" s="318"/>
      <c r="DP29" s="318"/>
      <c r="DQ29" s="318"/>
      <c r="DR29" s="318"/>
      <c r="DS29" s="319" t="s">
        <v>77</v>
      </c>
      <c r="DT29" s="320">
        <f t="shared" si="29"/>
        <v>0</v>
      </c>
      <c r="DU29" s="148"/>
      <c r="DV29" s="164"/>
      <c r="DW29" s="381"/>
      <c r="DX29" s="381"/>
      <c r="DY29" s="381"/>
      <c r="DZ29" s="381"/>
      <c r="EA29" s="381"/>
      <c r="EB29" s="147" t="s">
        <v>74</v>
      </c>
      <c r="EC29" s="126">
        <f t="shared" si="30"/>
        <v>0</v>
      </c>
      <c r="ED29" s="148"/>
      <c r="EE29" s="184"/>
      <c r="EF29" s="177"/>
      <c r="EG29" s="128"/>
      <c r="EH29" s="128"/>
      <c r="EI29" s="184"/>
      <c r="EK29" s="236">
        <f t="shared" si="31"/>
        <v>0</v>
      </c>
      <c r="EL29" s="236">
        <f t="shared" si="32"/>
        <v>0</v>
      </c>
      <c r="EM29" s="236">
        <f t="shared" si="33"/>
        <v>0</v>
      </c>
      <c r="EN29" s="236">
        <f t="shared" si="34"/>
        <v>0</v>
      </c>
      <c r="EO29" s="236">
        <f t="shared" si="35"/>
        <v>0</v>
      </c>
      <c r="EP29" s="236">
        <f t="shared" si="36"/>
        <v>0</v>
      </c>
      <c r="EQ29" s="236">
        <f t="shared" si="37"/>
        <v>0</v>
      </c>
      <c r="ER29" s="236">
        <f t="shared" si="38"/>
        <v>0</v>
      </c>
      <c r="ES29" s="209">
        <f t="shared" si="39"/>
        <v>0</v>
      </c>
      <c r="ET29" s="140">
        <f t="shared" si="40"/>
        <v>0</v>
      </c>
      <c r="EU29" s="140">
        <f t="shared" si="41"/>
        <v>0</v>
      </c>
      <c r="EV29" s="140">
        <f t="shared" si="42"/>
        <v>0</v>
      </c>
      <c r="EW29" s="140">
        <f t="shared" si="43"/>
        <v>0</v>
      </c>
      <c r="EX29" s="140" t="str">
        <f t="shared" si="44"/>
        <v/>
      </c>
      <c r="EY29" s="140">
        <f t="shared" si="45"/>
        <v>0</v>
      </c>
      <c r="EZ29" s="140">
        <f t="shared" si="46"/>
        <v>0</v>
      </c>
      <c r="FA29" s="140">
        <f t="shared" si="47"/>
        <v>0</v>
      </c>
      <c r="FB29" s="140">
        <f t="shared" si="48"/>
        <v>0</v>
      </c>
      <c r="FC29" s="140">
        <f t="shared" si="49"/>
        <v>0</v>
      </c>
      <c r="FD29" s="140">
        <f t="shared" si="50"/>
        <v>0</v>
      </c>
      <c r="FE29" s="140">
        <f t="shared" si="51"/>
        <v>0</v>
      </c>
      <c r="FF29" s="140">
        <f t="shared" si="52"/>
        <v>0</v>
      </c>
      <c r="FG29" s="140">
        <f t="shared" si="53"/>
        <v>0</v>
      </c>
      <c r="FH29" s="140">
        <f t="shared" si="54"/>
        <v>0</v>
      </c>
      <c r="FI29" s="140">
        <f t="shared" si="55"/>
        <v>0</v>
      </c>
      <c r="FJ29" s="209">
        <f t="shared" si="56"/>
        <v>0</v>
      </c>
      <c r="FK29" s="150" t="s">
        <v>38</v>
      </c>
      <c r="FL29" s="237">
        <f t="shared" si="57"/>
        <v>0</v>
      </c>
      <c r="FM29" s="237">
        <f t="shared" si="58"/>
        <v>0</v>
      </c>
      <c r="FN29" s="238">
        <f t="shared" si="59"/>
        <v>0</v>
      </c>
      <c r="FO29" s="238">
        <f t="shared" si="60"/>
        <v>0</v>
      </c>
      <c r="FP29" s="238">
        <f t="shared" si="61"/>
        <v>0</v>
      </c>
      <c r="FQ29" s="238" t="str">
        <f t="shared" si="62"/>
        <v/>
      </c>
      <c r="FR29" s="238">
        <f t="shared" si="63"/>
        <v>0</v>
      </c>
      <c r="FS29" s="238">
        <f t="shared" si="15"/>
        <v>0</v>
      </c>
      <c r="FT29" s="238">
        <f t="shared" si="16"/>
        <v>0</v>
      </c>
      <c r="FU29" s="238">
        <f t="shared" si="17"/>
        <v>0</v>
      </c>
      <c r="FV29" s="238">
        <f t="shared" si="18"/>
        <v>0</v>
      </c>
      <c r="FW29" s="237">
        <f t="shared" si="64"/>
        <v>0</v>
      </c>
    </row>
    <row r="30" spans="1:179" s="112" customFormat="1" ht="15" customHeight="1" x14ac:dyDescent="0.2">
      <c r="A30" s="243">
        <f t="shared" si="65"/>
        <v>0</v>
      </c>
      <c r="B30" s="243">
        <f t="shared" si="72"/>
        <v>0</v>
      </c>
      <c r="C30" s="243">
        <f t="shared" si="67"/>
        <v>0</v>
      </c>
      <c r="D30" s="243">
        <f t="shared" si="68"/>
        <v>0</v>
      </c>
      <c r="E30" s="243">
        <f t="shared" si="69"/>
        <v>0</v>
      </c>
      <c r="F30" s="243">
        <f t="shared" si="70"/>
        <v>0</v>
      </c>
      <c r="G30" s="243">
        <f t="shared" si="71"/>
        <v>0</v>
      </c>
      <c r="H30" s="345">
        <f t="shared" si="20"/>
        <v>0</v>
      </c>
      <c r="I30" s="248"/>
      <c r="J30" s="248"/>
      <c r="K30" s="249"/>
      <c r="L30" s="248"/>
      <c r="M30" s="261"/>
      <c r="N30" s="144">
        <f t="shared" si="12"/>
        <v>0</v>
      </c>
      <c r="O30" s="141"/>
      <c r="P30" s="249"/>
      <c r="Q30" s="139">
        <f>IFERROR(VLOOKUP(P30,整理番号!$A$3:$B$5,2,FALSE),0)</f>
        <v>0</v>
      </c>
      <c r="R30" s="249"/>
      <c r="S30" s="139">
        <f>IFERROR(VLOOKUP(R30,整理番号!$A$8:$B$9,2,FALSE),0)</f>
        <v>0</v>
      </c>
      <c r="T30" s="145"/>
      <c r="U30" s="139">
        <f>IFERROR(VLOOKUP(T30,整理番号!$A$12:$B$16,2,FALSE),0)</f>
        <v>0</v>
      </c>
      <c r="V30" s="142"/>
      <c r="W30" s="143">
        <f>IFERROR(VLOOKUP(V30,整理番号!$A$19:$B$23,2,FALSE),0)</f>
        <v>0</v>
      </c>
      <c r="X30" s="139">
        <f t="shared" si="21"/>
        <v>0</v>
      </c>
      <c r="Y30" s="157"/>
      <c r="Z30" s="158"/>
      <c r="AA30" s="336"/>
      <c r="AB30" s="115"/>
      <c r="AC30" s="116">
        <f t="shared" si="22"/>
        <v>0</v>
      </c>
      <c r="AD30" s="117"/>
      <c r="AE30" s="117"/>
      <c r="AF30" s="117"/>
      <c r="AG30" s="265">
        <f t="shared" si="23"/>
        <v>0</v>
      </c>
      <c r="AH30" s="265">
        <f t="shared" si="24"/>
        <v>0</v>
      </c>
      <c r="AI30" s="118" t="str">
        <f t="shared" si="25"/>
        <v/>
      </c>
      <c r="AJ30" s="235" t="str">
        <f t="shared" si="26"/>
        <v/>
      </c>
      <c r="AK30" s="266"/>
      <c r="AL30" s="225">
        <f>IFERROR(VLOOKUP(AK30,整理番号!$A$26:$B$27,2,FALSE),0)</f>
        <v>0</v>
      </c>
      <c r="AM30" s="222"/>
      <c r="AN30" s="175"/>
      <c r="AO30" s="125"/>
      <c r="AP30" s="125"/>
      <c r="AQ30" s="125"/>
      <c r="AR30" s="125"/>
      <c r="AS30" s="146" t="s">
        <v>60</v>
      </c>
      <c r="AT30" s="268">
        <f t="shared" si="27"/>
        <v>0</v>
      </c>
      <c r="AU30" s="270"/>
      <c r="AV30" s="274"/>
      <c r="AW30" s="275"/>
      <c r="AX30" s="275"/>
      <c r="AY30" s="275"/>
      <c r="AZ30" s="275"/>
      <c r="BA30" s="275"/>
      <c r="BB30" s="275"/>
      <c r="BC30" s="147" t="s">
        <v>189</v>
      </c>
      <c r="BD30" s="148"/>
      <c r="BE30" s="271"/>
      <c r="BF30" s="127"/>
      <c r="BG30" s="127"/>
      <c r="BH30" s="127"/>
      <c r="BI30" s="127"/>
      <c r="BJ30" s="127"/>
      <c r="BK30" s="147" t="s">
        <v>190</v>
      </c>
      <c r="BL30" s="192"/>
      <c r="BM30" s="149"/>
      <c r="BN30" s="164"/>
      <c r="BO30" s="278"/>
      <c r="BP30" s="278"/>
      <c r="BQ30" s="278"/>
      <c r="BR30" s="278"/>
      <c r="BS30" s="278"/>
      <c r="BT30" s="278"/>
      <c r="BU30" s="279" t="s">
        <v>191</v>
      </c>
      <c r="BV30" s="288"/>
      <c r="BW30" s="278"/>
      <c r="BX30" s="278"/>
      <c r="BY30" s="278"/>
      <c r="BZ30" s="278"/>
      <c r="CA30" s="278"/>
      <c r="CB30" s="278"/>
      <c r="CC30" s="289" t="s">
        <v>189</v>
      </c>
      <c r="CD30" s="290"/>
      <c r="CE30" s="278"/>
      <c r="CF30" s="278"/>
      <c r="CG30" s="278"/>
      <c r="CH30" s="278"/>
      <c r="CI30" s="278"/>
      <c r="CJ30" s="278"/>
      <c r="CK30" s="291" t="s">
        <v>189</v>
      </c>
      <c r="CL30" s="292"/>
      <c r="CM30" s="278"/>
      <c r="CN30" s="278"/>
      <c r="CO30" s="278"/>
      <c r="CP30" s="278"/>
      <c r="CQ30" s="278"/>
      <c r="CR30" s="278"/>
      <c r="CS30" s="293" t="s">
        <v>189</v>
      </c>
      <c r="CT30" s="294"/>
      <c r="CU30" s="288"/>
      <c r="CV30" s="278"/>
      <c r="CW30" s="278"/>
      <c r="CX30" s="278"/>
      <c r="CY30" s="278"/>
      <c r="CZ30" s="278"/>
      <c r="DA30" s="278"/>
      <c r="DB30" s="293" t="s">
        <v>189</v>
      </c>
      <c r="DC30" s="306"/>
      <c r="DD30" s="317"/>
      <c r="DE30" s="318"/>
      <c r="DF30" s="318"/>
      <c r="DG30" s="318"/>
      <c r="DH30" s="318"/>
      <c r="DI30" s="318"/>
      <c r="DJ30" s="319" t="s">
        <v>77</v>
      </c>
      <c r="DK30" s="320">
        <f t="shared" si="28"/>
        <v>0</v>
      </c>
      <c r="DL30" s="329"/>
      <c r="DM30" s="330"/>
      <c r="DN30" s="318"/>
      <c r="DO30" s="318"/>
      <c r="DP30" s="318"/>
      <c r="DQ30" s="318"/>
      <c r="DR30" s="318"/>
      <c r="DS30" s="319" t="s">
        <v>77</v>
      </c>
      <c r="DT30" s="320">
        <f t="shared" si="29"/>
        <v>0</v>
      </c>
      <c r="DU30" s="148"/>
      <c r="DV30" s="164"/>
      <c r="DW30" s="381"/>
      <c r="DX30" s="381"/>
      <c r="DY30" s="381"/>
      <c r="DZ30" s="381"/>
      <c r="EA30" s="381"/>
      <c r="EB30" s="147" t="s">
        <v>74</v>
      </c>
      <c r="EC30" s="126">
        <f t="shared" si="30"/>
        <v>0</v>
      </c>
      <c r="ED30" s="148"/>
      <c r="EE30" s="184"/>
      <c r="EF30" s="177"/>
      <c r="EG30" s="128"/>
      <c r="EH30" s="128"/>
      <c r="EI30" s="184"/>
      <c r="EK30" s="236">
        <f t="shared" si="31"/>
        <v>0</v>
      </c>
      <c r="EL30" s="236">
        <f t="shared" si="32"/>
        <v>0</v>
      </c>
      <c r="EM30" s="236">
        <f t="shared" si="33"/>
        <v>0</v>
      </c>
      <c r="EN30" s="236">
        <f t="shared" si="34"/>
        <v>0</v>
      </c>
      <c r="EO30" s="236">
        <f t="shared" si="35"/>
        <v>0</v>
      </c>
      <c r="EP30" s="236">
        <f t="shared" si="36"/>
        <v>0</v>
      </c>
      <c r="EQ30" s="236">
        <f t="shared" si="37"/>
        <v>0</v>
      </c>
      <c r="ER30" s="236">
        <f t="shared" si="38"/>
        <v>0</v>
      </c>
      <c r="ES30" s="209">
        <f t="shared" si="39"/>
        <v>0</v>
      </c>
      <c r="ET30" s="140">
        <f t="shared" si="40"/>
        <v>0</v>
      </c>
      <c r="EU30" s="140">
        <f t="shared" si="41"/>
        <v>0</v>
      </c>
      <c r="EV30" s="140">
        <f t="shared" si="42"/>
        <v>0</v>
      </c>
      <c r="EW30" s="140">
        <f t="shared" si="43"/>
        <v>0</v>
      </c>
      <c r="EX30" s="140" t="str">
        <f t="shared" si="44"/>
        <v/>
      </c>
      <c r="EY30" s="140">
        <f t="shared" si="45"/>
        <v>0</v>
      </c>
      <c r="EZ30" s="140">
        <f t="shared" si="46"/>
        <v>0</v>
      </c>
      <c r="FA30" s="140">
        <f t="shared" si="47"/>
        <v>0</v>
      </c>
      <c r="FB30" s="140">
        <f t="shared" si="48"/>
        <v>0</v>
      </c>
      <c r="FC30" s="140">
        <f t="shared" si="49"/>
        <v>0</v>
      </c>
      <c r="FD30" s="140">
        <f t="shared" si="50"/>
        <v>0</v>
      </c>
      <c r="FE30" s="140">
        <f t="shared" si="51"/>
        <v>0</v>
      </c>
      <c r="FF30" s="140">
        <f t="shared" si="52"/>
        <v>0</v>
      </c>
      <c r="FG30" s="140">
        <f t="shared" si="53"/>
        <v>0</v>
      </c>
      <c r="FH30" s="140">
        <f t="shared" si="54"/>
        <v>0</v>
      </c>
      <c r="FI30" s="140">
        <f t="shared" si="55"/>
        <v>0</v>
      </c>
      <c r="FJ30" s="209">
        <f t="shared" si="56"/>
        <v>0</v>
      </c>
      <c r="FK30" s="150" t="s">
        <v>38</v>
      </c>
      <c r="FL30" s="237">
        <f t="shared" si="57"/>
        <v>0</v>
      </c>
      <c r="FM30" s="237">
        <f t="shared" si="58"/>
        <v>0</v>
      </c>
      <c r="FN30" s="238">
        <f t="shared" si="59"/>
        <v>0</v>
      </c>
      <c r="FO30" s="238">
        <f t="shared" si="60"/>
        <v>0</v>
      </c>
      <c r="FP30" s="238">
        <f t="shared" si="61"/>
        <v>0</v>
      </c>
      <c r="FQ30" s="238" t="str">
        <f t="shared" si="62"/>
        <v/>
      </c>
      <c r="FR30" s="238">
        <f t="shared" si="63"/>
        <v>0</v>
      </c>
      <c r="FS30" s="238">
        <f t="shared" si="15"/>
        <v>0</v>
      </c>
      <c r="FT30" s="238">
        <f t="shared" si="16"/>
        <v>0</v>
      </c>
      <c r="FU30" s="238">
        <f t="shared" si="17"/>
        <v>0</v>
      </c>
      <c r="FV30" s="238">
        <f t="shared" si="18"/>
        <v>0</v>
      </c>
      <c r="FW30" s="237">
        <f t="shared" si="64"/>
        <v>0</v>
      </c>
    </row>
    <row r="31" spans="1:179" s="112" customFormat="1" ht="15" customHeight="1" x14ac:dyDescent="0.2">
      <c r="A31" s="243">
        <f t="shared" si="65"/>
        <v>0</v>
      </c>
      <c r="B31" s="243">
        <f t="shared" si="72"/>
        <v>0</v>
      </c>
      <c r="C31" s="243">
        <f t="shared" si="67"/>
        <v>0</v>
      </c>
      <c r="D31" s="243">
        <f t="shared" si="68"/>
        <v>0</v>
      </c>
      <c r="E31" s="243">
        <f t="shared" si="69"/>
        <v>0</v>
      </c>
      <c r="F31" s="243">
        <f t="shared" si="70"/>
        <v>0</v>
      </c>
      <c r="G31" s="243">
        <f t="shared" si="71"/>
        <v>0</v>
      </c>
      <c r="H31" s="345">
        <f t="shared" si="20"/>
        <v>0</v>
      </c>
      <c r="I31" s="248"/>
      <c r="J31" s="248"/>
      <c r="K31" s="249"/>
      <c r="L31" s="248"/>
      <c r="M31" s="261"/>
      <c r="N31" s="144">
        <f t="shared" si="12"/>
        <v>0</v>
      </c>
      <c r="O31" s="141"/>
      <c r="P31" s="249"/>
      <c r="Q31" s="139">
        <f>IFERROR(VLOOKUP(P31,整理番号!$A$3:$B$5,2,FALSE),0)</f>
        <v>0</v>
      </c>
      <c r="R31" s="249"/>
      <c r="S31" s="139">
        <f>IFERROR(VLOOKUP(R31,整理番号!$A$8:$B$9,2,FALSE),0)</f>
        <v>0</v>
      </c>
      <c r="T31" s="145"/>
      <c r="U31" s="139">
        <f>IFERROR(VLOOKUP(T31,整理番号!$A$12:$B$16,2,FALSE),0)</f>
        <v>0</v>
      </c>
      <c r="V31" s="142"/>
      <c r="W31" s="143">
        <f>IFERROR(VLOOKUP(V31,整理番号!$A$19:$B$23,2,FALSE),0)</f>
        <v>0</v>
      </c>
      <c r="X31" s="139">
        <f t="shared" si="21"/>
        <v>0</v>
      </c>
      <c r="Y31" s="157"/>
      <c r="Z31" s="158"/>
      <c r="AA31" s="336"/>
      <c r="AB31" s="115"/>
      <c r="AC31" s="116">
        <f t="shared" si="22"/>
        <v>0</v>
      </c>
      <c r="AD31" s="117"/>
      <c r="AE31" s="117"/>
      <c r="AF31" s="117"/>
      <c r="AG31" s="265">
        <f t="shared" si="23"/>
        <v>0</v>
      </c>
      <c r="AH31" s="265">
        <f t="shared" si="24"/>
        <v>0</v>
      </c>
      <c r="AI31" s="118" t="str">
        <f t="shared" si="25"/>
        <v/>
      </c>
      <c r="AJ31" s="235" t="str">
        <f t="shared" si="26"/>
        <v/>
      </c>
      <c r="AK31" s="266"/>
      <c r="AL31" s="225">
        <f>IFERROR(VLOOKUP(AK31,整理番号!$A$26:$B$27,2,FALSE),0)</f>
        <v>0</v>
      </c>
      <c r="AM31" s="222"/>
      <c r="AN31" s="175"/>
      <c r="AO31" s="125"/>
      <c r="AP31" s="125"/>
      <c r="AQ31" s="125"/>
      <c r="AR31" s="125"/>
      <c r="AS31" s="146" t="s">
        <v>60</v>
      </c>
      <c r="AT31" s="268">
        <f t="shared" si="27"/>
        <v>0</v>
      </c>
      <c r="AU31" s="270"/>
      <c r="AV31" s="274"/>
      <c r="AW31" s="275"/>
      <c r="AX31" s="275"/>
      <c r="AY31" s="275"/>
      <c r="AZ31" s="275"/>
      <c r="BA31" s="275"/>
      <c r="BB31" s="275"/>
      <c r="BC31" s="147" t="s">
        <v>189</v>
      </c>
      <c r="BD31" s="148"/>
      <c r="BE31" s="271"/>
      <c r="BF31" s="127"/>
      <c r="BG31" s="127"/>
      <c r="BH31" s="127"/>
      <c r="BI31" s="127"/>
      <c r="BJ31" s="127"/>
      <c r="BK31" s="147" t="s">
        <v>190</v>
      </c>
      <c r="BL31" s="192"/>
      <c r="BM31" s="149"/>
      <c r="BN31" s="164"/>
      <c r="BO31" s="278"/>
      <c r="BP31" s="278"/>
      <c r="BQ31" s="278"/>
      <c r="BR31" s="278"/>
      <c r="BS31" s="278"/>
      <c r="BT31" s="278"/>
      <c r="BU31" s="279" t="s">
        <v>191</v>
      </c>
      <c r="BV31" s="288"/>
      <c r="BW31" s="278"/>
      <c r="BX31" s="278"/>
      <c r="BY31" s="278"/>
      <c r="BZ31" s="278"/>
      <c r="CA31" s="278"/>
      <c r="CB31" s="278"/>
      <c r="CC31" s="289" t="s">
        <v>189</v>
      </c>
      <c r="CD31" s="290"/>
      <c r="CE31" s="278"/>
      <c r="CF31" s="278"/>
      <c r="CG31" s="278"/>
      <c r="CH31" s="278"/>
      <c r="CI31" s="278"/>
      <c r="CJ31" s="278"/>
      <c r="CK31" s="291" t="s">
        <v>189</v>
      </c>
      <c r="CL31" s="292"/>
      <c r="CM31" s="278"/>
      <c r="CN31" s="278"/>
      <c r="CO31" s="278"/>
      <c r="CP31" s="278"/>
      <c r="CQ31" s="278"/>
      <c r="CR31" s="278"/>
      <c r="CS31" s="293" t="s">
        <v>189</v>
      </c>
      <c r="CT31" s="294"/>
      <c r="CU31" s="288"/>
      <c r="CV31" s="278"/>
      <c r="CW31" s="278"/>
      <c r="CX31" s="278"/>
      <c r="CY31" s="278"/>
      <c r="CZ31" s="278"/>
      <c r="DA31" s="278"/>
      <c r="DB31" s="293" t="s">
        <v>189</v>
      </c>
      <c r="DC31" s="306"/>
      <c r="DD31" s="317"/>
      <c r="DE31" s="318"/>
      <c r="DF31" s="318"/>
      <c r="DG31" s="318"/>
      <c r="DH31" s="318"/>
      <c r="DI31" s="318"/>
      <c r="DJ31" s="319" t="s">
        <v>77</v>
      </c>
      <c r="DK31" s="320">
        <f t="shared" si="28"/>
        <v>0</v>
      </c>
      <c r="DL31" s="329"/>
      <c r="DM31" s="330"/>
      <c r="DN31" s="318"/>
      <c r="DO31" s="318"/>
      <c r="DP31" s="318"/>
      <c r="DQ31" s="318"/>
      <c r="DR31" s="318"/>
      <c r="DS31" s="319" t="s">
        <v>77</v>
      </c>
      <c r="DT31" s="320">
        <f t="shared" si="29"/>
        <v>0</v>
      </c>
      <c r="DU31" s="148"/>
      <c r="DV31" s="164"/>
      <c r="DW31" s="381"/>
      <c r="DX31" s="381"/>
      <c r="DY31" s="381"/>
      <c r="DZ31" s="381"/>
      <c r="EA31" s="381"/>
      <c r="EB31" s="147" t="s">
        <v>74</v>
      </c>
      <c r="EC31" s="126">
        <f t="shared" si="30"/>
        <v>0</v>
      </c>
      <c r="ED31" s="148"/>
      <c r="EE31" s="184"/>
      <c r="EF31" s="177"/>
      <c r="EG31" s="128"/>
      <c r="EH31" s="128"/>
      <c r="EI31" s="184"/>
      <c r="EK31" s="236">
        <f t="shared" si="31"/>
        <v>0</v>
      </c>
      <c r="EL31" s="236">
        <f t="shared" si="32"/>
        <v>0</v>
      </c>
      <c r="EM31" s="236">
        <f t="shared" si="33"/>
        <v>0</v>
      </c>
      <c r="EN31" s="236">
        <f t="shared" si="34"/>
        <v>0</v>
      </c>
      <c r="EO31" s="236">
        <f t="shared" si="35"/>
        <v>0</v>
      </c>
      <c r="EP31" s="236">
        <f t="shared" si="36"/>
        <v>0</v>
      </c>
      <c r="EQ31" s="236">
        <f t="shared" si="37"/>
        <v>0</v>
      </c>
      <c r="ER31" s="236">
        <f t="shared" si="38"/>
        <v>0</v>
      </c>
      <c r="ES31" s="209">
        <f t="shared" si="39"/>
        <v>0</v>
      </c>
      <c r="ET31" s="140">
        <f t="shared" si="40"/>
        <v>0</v>
      </c>
      <c r="EU31" s="140">
        <f t="shared" si="41"/>
        <v>0</v>
      </c>
      <c r="EV31" s="140">
        <f t="shared" si="42"/>
        <v>0</v>
      </c>
      <c r="EW31" s="140">
        <f t="shared" si="43"/>
        <v>0</v>
      </c>
      <c r="EX31" s="140" t="str">
        <f t="shared" si="44"/>
        <v/>
      </c>
      <c r="EY31" s="140">
        <f t="shared" si="45"/>
        <v>0</v>
      </c>
      <c r="EZ31" s="140">
        <f t="shared" si="46"/>
        <v>0</v>
      </c>
      <c r="FA31" s="140">
        <f t="shared" si="47"/>
        <v>0</v>
      </c>
      <c r="FB31" s="140">
        <f t="shared" si="48"/>
        <v>0</v>
      </c>
      <c r="FC31" s="140">
        <f t="shared" si="49"/>
        <v>0</v>
      </c>
      <c r="FD31" s="140">
        <f t="shared" si="50"/>
        <v>0</v>
      </c>
      <c r="FE31" s="140">
        <f t="shared" si="51"/>
        <v>0</v>
      </c>
      <c r="FF31" s="140">
        <f t="shared" si="52"/>
        <v>0</v>
      </c>
      <c r="FG31" s="140">
        <f t="shared" si="53"/>
        <v>0</v>
      </c>
      <c r="FH31" s="140">
        <f t="shared" si="54"/>
        <v>0</v>
      </c>
      <c r="FI31" s="140">
        <f t="shared" si="55"/>
        <v>0</v>
      </c>
      <c r="FJ31" s="209">
        <f t="shared" si="56"/>
        <v>0</v>
      </c>
      <c r="FK31" s="150" t="s">
        <v>38</v>
      </c>
      <c r="FL31" s="237">
        <f t="shared" si="57"/>
        <v>0</v>
      </c>
      <c r="FM31" s="237">
        <f t="shared" si="58"/>
        <v>0</v>
      </c>
      <c r="FN31" s="238">
        <f t="shared" si="59"/>
        <v>0</v>
      </c>
      <c r="FO31" s="238">
        <f t="shared" si="60"/>
        <v>0</v>
      </c>
      <c r="FP31" s="238">
        <f t="shared" si="61"/>
        <v>0</v>
      </c>
      <c r="FQ31" s="238" t="str">
        <f t="shared" si="62"/>
        <v/>
      </c>
      <c r="FR31" s="238">
        <f t="shared" si="63"/>
        <v>0</v>
      </c>
      <c r="FS31" s="238">
        <f t="shared" si="15"/>
        <v>0</v>
      </c>
      <c r="FT31" s="238">
        <f t="shared" si="16"/>
        <v>0</v>
      </c>
      <c r="FU31" s="238">
        <f t="shared" si="17"/>
        <v>0</v>
      </c>
      <c r="FV31" s="238">
        <f t="shared" si="18"/>
        <v>0</v>
      </c>
      <c r="FW31" s="237">
        <f t="shared" si="64"/>
        <v>0</v>
      </c>
    </row>
    <row r="32" spans="1:179" s="112" customFormat="1" ht="15" customHeight="1" x14ac:dyDescent="0.2">
      <c r="A32" s="243">
        <f t="shared" si="65"/>
        <v>0</v>
      </c>
      <c r="B32" s="243">
        <f t="shared" si="72"/>
        <v>0</v>
      </c>
      <c r="C32" s="243">
        <f t="shared" si="67"/>
        <v>0</v>
      </c>
      <c r="D32" s="243">
        <f t="shared" si="68"/>
        <v>0</v>
      </c>
      <c r="E32" s="243">
        <f t="shared" si="69"/>
        <v>0</v>
      </c>
      <c r="F32" s="243">
        <f t="shared" si="70"/>
        <v>0</v>
      </c>
      <c r="G32" s="243">
        <f t="shared" si="71"/>
        <v>0</v>
      </c>
      <c r="H32" s="345">
        <f t="shared" si="20"/>
        <v>0</v>
      </c>
      <c r="I32" s="248"/>
      <c r="J32" s="248"/>
      <c r="K32" s="249"/>
      <c r="L32" s="248"/>
      <c r="M32" s="261"/>
      <c r="N32" s="144">
        <f t="shared" si="12"/>
        <v>0</v>
      </c>
      <c r="O32" s="141"/>
      <c r="P32" s="249"/>
      <c r="Q32" s="139">
        <f>IFERROR(VLOOKUP(P32,整理番号!$A$3:$B$5,2,FALSE),0)</f>
        <v>0</v>
      </c>
      <c r="R32" s="249"/>
      <c r="S32" s="139">
        <f>IFERROR(VLOOKUP(R32,整理番号!$A$8:$B$9,2,FALSE),0)</f>
        <v>0</v>
      </c>
      <c r="T32" s="145"/>
      <c r="U32" s="139">
        <f>IFERROR(VLOOKUP(T32,整理番号!$A$12:$B$16,2,FALSE),0)</f>
        <v>0</v>
      </c>
      <c r="V32" s="142"/>
      <c r="W32" s="143">
        <f>IFERROR(VLOOKUP(V32,整理番号!$A$19:$B$23,2,FALSE),0)</f>
        <v>0</v>
      </c>
      <c r="X32" s="139">
        <f t="shared" si="21"/>
        <v>0</v>
      </c>
      <c r="Y32" s="157"/>
      <c r="Z32" s="158"/>
      <c r="AA32" s="336"/>
      <c r="AB32" s="115"/>
      <c r="AC32" s="116">
        <f t="shared" si="22"/>
        <v>0</v>
      </c>
      <c r="AD32" s="117"/>
      <c r="AE32" s="117"/>
      <c r="AF32" s="117"/>
      <c r="AG32" s="265">
        <f t="shared" si="23"/>
        <v>0</v>
      </c>
      <c r="AH32" s="265">
        <f t="shared" si="24"/>
        <v>0</v>
      </c>
      <c r="AI32" s="118" t="str">
        <f t="shared" si="25"/>
        <v/>
      </c>
      <c r="AJ32" s="235" t="str">
        <f t="shared" si="26"/>
        <v/>
      </c>
      <c r="AK32" s="266"/>
      <c r="AL32" s="225">
        <f>IFERROR(VLOOKUP(AK32,整理番号!$A$26:$B$27,2,FALSE),0)</f>
        <v>0</v>
      </c>
      <c r="AM32" s="222"/>
      <c r="AN32" s="175"/>
      <c r="AO32" s="125"/>
      <c r="AP32" s="125"/>
      <c r="AQ32" s="125"/>
      <c r="AR32" s="125"/>
      <c r="AS32" s="146" t="s">
        <v>60</v>
      </c>
      <c r="AT32" s="268">
        <f t="shared" si="27"/>
        <v>0</v>
      </c>
      <c r="AU32" s="270"/>
      <c r="AV32" s="274"/>
      <c r="AW32" s="275"/>
      <c r="AX32" s="275"/>
      <c r="AY32" s="275"/>
      <c r="AZ32" s="275"/>
      <c r="BA32" s="275"/>
      <c r="BB32" s="275"/>
      <c r="BC32" s="147" t="s">
        <v>189</v>
      </c>
      <c r="BD32" s="148"/>
      <c r="BE32" s="271"/>
      <c r="BF32" s="127"/>
      <c r="BG32" s="127"/>
      <c r="BH32" s="127"/>
      <c r="BI32" s="127"/>
      <c r="BJ32" s="127"/>
      <c r="BK32" s="147" t="s">
        <v>190</v>
      </c>
      <c r="BL32" s="192"/>
      <c r="BM32" s="149"/>
      <c r="BN32" s="164"/>
      <c r="BO32" s="278"/>
      <c r="BP32" s="278"/>
      <c r="BQ32" s="278"/>
      <c r="BR32" s="278"/>
      <c r="BS32" s="278"/>
      <c r="BT32" s="278"/>
      <c r="BU32" s="279" t="s">
        <v>191</v>
      </c>
      <c r="BV32" s="288"/>
      <c r="BW32" s="278"/>
      <c r="BX32" s="278"/>
      <c r="BY32" s="278"/>
      <c r="BZ32" s="278"/>
      <c r="CA32" s="278"/>
      <c r="CB32" s="278"/>
      <c r="CC32" s="289" t="s">
        <v>189</v>
      </c>
      <c r="CD32" s="290"/>
      <c r="CE32" s="278"/>
      <c r="CF32" s="278"/>
      <c r="CG32" s="278"/>
      <c r="CH32" s="278"/>
      <c r="CI32" s="278"/>
      <c r="CJ32" s="278"/>
      <c r="CK32" s="291" t="s">
        <v>189</v>
      </c>
      <c r="CL32" s="292"/>
      <c r="CM32" s="278"/>
      <c r="CN32" s="278"/>
      <c r="CO32" s="278"/>
      <c r="CP32" s="278"/>
      <c r="CQ32" s="278"/>
      <c r="CR32" s="278"/>
      <c r="CS32" s="293" t="s">
        <v>189</v>
      </c>
      <c r="CT32" s="294"/>
      <c r="CU32" s="288"/>
      <c r="CV32" s="278"/>
      <c r="CW32" s="278"/>
      <c r="CX32" s="278"/>
      <c r="CY32" s="278"/>
      <c r="CZ32" s="278"/>
      <c r="DA32" s="278"/>
      <c r="DB32" s="293" t="s">
        <v>189</v>
      </c>
      <c r="DC32" s="306"/>
      <c r="DD32" s="317"/>
      <c r="DE32" s="318"/>
      <c r="DF32" s="318"/>
      <c r="DG32" s="318"/>
      <c r="DH32" s="318"/>
      <c r="DI32" s="318"/>
      <c r="DJ32" s="319" t="s">
        <v>77</v>
      </c>
      <c r="DK32" s="320">
        <f t="shared" si="28"/>
        <v>0</v>
      </c>
      <c r="DL32" s="329"/>
      <c r="DM32" s="330"/>
      <c r="DN32" s="318"/>
      <c r="DO32" s="318"/>
      <c r="DP32" s="318"/>
      <c r="DQ32" s="318"/>
      <c r="DR32" s="318"/>
      <c r="DS32" s="319" t="s">
        <v>77</v>
      </c>
      <c r="DT32" s="320">
        <f t="shared" si="29"/>
        <v>0</v>
      </c>
      <c r="DU32" s="148"/>
      <c r="DV32" s="164"/>
      <c r="DW32" s="381"/>
      <c r="DX32" s="381"/>
      <c r="DY32" s="381"/>
      <c r="DZ32" s="381"/>
      <c r="EA32" s="381"/>
      <c r="EB32" s="147" t="s">
        <v>74</v>
      </c>
      <c r="EC32" s="126">
        <f t="shared" si="30"/>
        <v>0</v>
      </c>
      <c r="ED32" s="148"/>
      <c r="EE32" s="184"/>
      <c r="EF32" s="177"/>
      <c r="EG32" s="128"/>
      <c r="EH32" s="128"/>
      <c r="EI32" s="184"/>
      <c r="EK32" s="236">
        <f t="shared" si="31"/>
        <v>0</v>
      </c>
      <c r="EL32" s="236">
        <f t="shared" si="32"/>
        <v>0</v>
      </c>
      <c r="EM32" s="236">
        <f t="shared" si="33"/>
        <v>0</v>
      </c>
      <c r="EN32" s="236">
        <f t="shared" si="34"/>
        <v>0</v>
      </c>
      <c r="EO32" s="236">
        <f t="shared" si="35"/>
        <v>0</v>
      </c>
      <c r="EP32" s="236">
        <f t="shared" si="36"/>
        <v>0</v>
      </c>
      <c r="EQ32" s="236">
        <f t="shared" si="37"/>
        <v>0</v>
      </c>
      <c r="ER32" s="236">
        <f t="shared" si="38"/>
        <v>0</v>
      </c>
      <c r="ES32" s="209">
        <f t="shared" si="39"/>
        <v>0</v>
      </c>
      <c r="ET32" s="140">
        <f t="shared" si="40"/>
        <v>0</v>
      </c>
      <c r="EU32" s="140">
        <f t="shared" si="41"/>
        <v>0</v>
      </c>
      <c r="EV32" s="140">
        <f t="shared" si="42"/>
        <v>0</v>
      </c>
      <c r="EW32" s="140">
        <f t="shared" si="43"/>
        <v>0</v>
      </c>
      <c r="EX32" s="140" t="str">
        <f t="shared" si="44"/>
        <v/>
      </c>
      <c r="EY32" s="140">
        <f t="shared" si="45"/>
        <v>0</v>
      </c>
      <c r="EZ32" s="140">
        <f t="shared" si="46"/>
        <v>0</v>
      </c>
      <c r="FA32" s="140">
        <f t="shared" si="47"/>
        <v>0</v>
      </c>
      <c r="FB32" s="140">
        <f t="shared" si="48"/>
        <v>0</v>
      </c>
      <c r="FC32" s="140">
        <f t="shared" si="49"/>
        <v>0</v>
      </c>
      <c r="FD32" s="140">
        <f t="shared" si="50"/>
        <v>0</v>
      </c>
      <c r="FE32" s="140">
        <f t="shared" si="51"/>
        <v>0</v>
      </c>
      <c r="FF32" s="140">
        <f t="shared" si="52"/>
        <v>0</v>
      </c>
      <c r="FG32" s="140">
        <f t="shared" si="53"/>
        <v>0</v>
      </c>
      <c r="FH32" s="140">
        <f t="shared" si="54"/>
        <v>0</v>
      </c>
      <c r="FI32" s="140">
        <f t="shared" si="55"/>
        <v>0</v>
      </c>
      <c r="FJ32" s="209">
        <f t="shared" si="56"/>
        <v>0</v>
      </c>
      <c r="FK32" s="150" t="s">
        <v>38</v>
      </c>
      <c r="FL32" s="237">
        <f t="shared" si="57"/>
        <v>0</v>
      </c>
      <c r="FM32" s="237">
        <f t="shared" si="58"/>
        <v>0</v>
      </c>
      <c r="FN32" s="238">
        <f t="shared" si="59"/>
        <v>0</v>
      </c>
      <c r="FO32" s="238">
        <f t="shared" si="60"/>
        <v>0</v>
      </c>
      <c r="FP32" s="238">
        <f t="shared" si="61"/>
        <v>0</v>
      </c>
      <c r="FQ32" s="238" t="str">
        <f t="shared" si="62"/>
        <v/>
      </c>
      <c r="FR32" s="238">
        <f t="shared" si="63"/>
        <v>0</v>
      </c>
      <c r="FS32" s="238">
        <f t="shared" si="15"/>
        <v>0</v>
      </c>
      <c r="FT32" s="238">
        <f t="shared" si="16"/>
        <v>0</v>
      </c>
      <c r="FU32" s="238">
        <f t="shared" si="17"/>
        <v>0</v>
      </c>
      <c r="FV32" s="238">
        <f t="shared" si="18"/>
        <v>0</v>
      </c>
      <c r="FW32" s="237">
        <f t="shared" si="64"/>
        <v>0</v>
      </c>
    </row>
    <row r="33" spans="1:179" s="112" customFormat="1" ht="15" customHeight="1" x14ac:dyDescent="0.2">
      <c r="A33" s="243">
        <f t="shared" si="65"/>
        <v>0</v>
      </c>
      <c r="B33" s="243">
        <f t="shared" si="72"/>
        <v>0</v>
      </c>
      <c r="C33" s="243">
        <f t="shared" si="67"/>
        <v>0</v>
      </c>
      <c r="D33" s="243">
        <f t="shared" si="68"/>
        <v>0</v>
      </c>
      <c r="E33" s="243">
        <f t="shared" si="69"/>
        <v>0</v>
      </c>
      <c r="F33" s="243">
        <f t="shared" si="70"/>
        <v>0</v>
      </c>
      <c r="G33" s="243">
        <f t="shared" si="71"/>
        <v>0</v>
      </c>
      <c r="H33" s="345">
        <f t="shared" si="20"/>
        <v>0</v>
      </c>
      <c r="I33" s="248"/>
      <c r="J33" s="248"/>
      <c r="K33" s="249"/>
      <c r="L33" s="248"/>
      <c r="M33" s="261"/>
      <c r="N33" s="144">
        <f t="shared" si="12"/>
        <v>0</v>
      </c>
      <c r="O33" s="141"/>
      <c r="P33" s="249"/>
      <c r="Q33" s="139">
        <f>IFERROR(VLOOKUP(P33,整理番号!$A$3:$B$5,2,FALSE),0)</f>
        <v>0</v>
      </c>
      <c r="R33" s="249"/>
      <c r="S33" s="139">
        <f>IFERROR(VLOOKUP(R33,整理番号!$A$8:$B$9,2,FALSE),0)</f>
        <v>0</v>
      </c>
      <c r="T33" s="145"/>
      <c r="U33" s="139">
        <f>IFERROR(VLOOKUP(T33,整理番号!$A$12:$B$16,2,FALSE),0)</f>
        <v>0</v>
      </c>
      <c r="V33" s="142"/>
      <c r="W33" s="143">
        <f>IFERROR(VLOOKUP(V33,整理番号!$A$19:$B$23,2,FALSE),0)</f>
        <v>0</v>
      </c>
      <c r="X33" s="139">
        <f t="shared" si="21"/>
        <v>0</v>
      </c>
      <c r="Y33" s="157"/>
      <c r="Z33" s="158"/>
      <c r="AA33" s="336"/>
      <c r="AB33" s="115"/>
      <c r="AC33" s="116">
        <f t="shared" si="22"/>
        <v>0</v>
      </c>
      <c r="AD33" s="117"/>
      <c r="AE33" s="117"/>
      <c r="AF33" s="117"/>
      <c r="AG33" s="265">
        <f t="shared" si="23"/>
        <v>0</v>
      </c>
      <c r="AH33" s="265">
        <f t="shared" si="24"/>
        <v>0</v>
      </c>
      <c r="AI33" s="118" t="str">
        <f t="shared" si="25"/>
        <v/>
      </c>
      <c r="AJ33" s="235" t="str">
        <f t="shared" si="26"/>
        <v/>
      </c>
      <c r="AK33" s="266"/>
      <c r="AL33" s="225">
        <f>IFERROR(VLOOKUP(AK33,整理番号!$A$26:$B$27,2,FALSE),0)</f>
        <v>0</v>
      </c>
      <c r="AM33" s="222"/>
      <c r="AN33" s="175"/>
      <c r="AO33" s="125"/>
      <c r="AP33" s="125"/>
      <c r="AQ33" s="125"/>
      <c r="AR33" s="125"/>
      <c r="AS33" s="146" t="s">
        <v>60</v>
      </c>
      <c r="AT33" s="268">
        <f t="shared" si="27"/>
        <v>0</v>
      </c>
      <c r="AU33" s="270"/>
      <c r="AV33" s="274"/>
      <c r="AW33" s="275"/>
      <c r="AX33" s="275"/>
      <c r="AY33" s="275"/>
      <c r="AZ33" s="275"/>
      <c r="BA33" s="275"/>
      <c r="BB33" s="275"/>
      <c r="BC33" s="147" t="s">
        <v>66</v>
      </c>
      <c r="BD33" s="148"/>
      <c r="BE33" s="271"/>
      <c r="BF33" s="127"/>
      <c r="BG33" s="127"/>
      <c r="BH33" s="127"/>
      <c r="BI33" s="127"/>
      <c r="BJ33" s="127"/>
      <c r="BK33" s="147" t="s">
        <v>67</v>
      </c>
      <c r="BL33" s="192"/>
      <c r="BM33" s="149"/>
      <c r="BN33" s="164"/>
      <c r="BO33" s="278"/>
      <c r="BP33" s="278"/>
      <c r="BQ33" s="278"/>
      <c r="BR33" s="278"/>
      <c r="BS33" s="278"/>
      <c r="BT33" s="278"/>
      <c r="BU33" s="279" t="s">
        <v>98</v>
      </c>
      <c r="BV33" s="288"/>
      <c r="BW33" s="278"/>
      <c r="BX33" s="278"/>
      <c r="BY33" s="278"/>
      <c r="BZ33" s="278"/>
      <c r="CA33" s="278"/>
      <c r="CB33" s="278"/>
      <c r="CC33" s="289" t="s">
        <v>66</v>
      </c>
      <c r="CD33" s="290"/>
      <c r="CE33" s="278"/>
      <c r="CF33" s="278"/>
      <c r="CG33" s="278"/>
      <c r="CH33" s="278"/>
      <c r="CI33" s="278"/>
      <c r="CJ33" s="278"/>
      <c r="CK33" s="291" t="s">
        <v>66</v>
      </c>
      <c r="CL33" s="292"/>
      <c r="CM33" s="278"/>
      <c r="CN33" s="278"/>
      <c r="CO33" s="278"/>
      <c r="CP33" s="278"/>
      <c r="CQ33" s="278"/>
      <c r="CR33" s="278"/>
      <c r="CS33" s="293" t="s">
        <v>66</v>
      </c>
      <c r="CT33" s="294"/>
      <c r="CU33" s="288"/>
      <c r="CV33" s="278"/>
      <c r="CW33" s="278"/>
      <c r="CX33" s="278"/>
      <c r="CY33" s="278"/>
      <c r="CZ33" s="278"/>
      <c r="DA33" s="278"/>
      <c r="DB33" s="293" t="s">
        <v>66</v>
      </c>
      <c r="DC33" s="306"/>
      <c r="DD33" s="317"/>
      <c r="DE33" s="318"/>
      <c r="DF33" s="318"/>
      <c r="DG33" s="318"/>
      <c r="DH33" s="318"/>
      <c r="DI33" s="318"/>
      <c r="DJ33" s="319" t="s">
        <v>77</v>
      </c>
      <c r="DK33" s="320">
        <f t="shared" si="28"/>
        <v>0</v>
      </c>
      <c r="DL33" s="329"/>
      <c r="DM33" s="330"/>
      <c r="DN33" s="318"/>
      <c r="DO33" s="318"/>
      <c r="DP33" s="318"/>
      <c r="DQ33" s="318"/>
      <c r="DR33" s="318"/>
      <c r="DS33" s="319" t="s">
        <v>77</v>
      </c>
      <c r="DT33" s="320">
        <f t="shared" si="29"/>
        <v>0</v>
      </c>
      <c r="DU33" s="148"/>
      <c r="DV33" s="164"/>
      <c r="DW33" s="381"/>
      <c r="DX33" s="381"/>
      <c r="DY33" s="381"/>
      <c r="DZ33" s="381"/>
      <c r="EA33" s="381"/>
      <c r="EB33" s="147" t="s">
        <v>74</v>
      </c>
      <c r="EC33" s="126">
        <f t="shared" si="30"/>
        <v>0</v>
      </c>
      <c r="ED33" s="148"/>
      <c r="EE33" s="184"/>
      <c r="EF33" s="177"/>
      <c r="EG33" s="128"/>
      <c r="EH33" s="128"/>
      <c r="EI33" s="184"/>
      <c r="EK33" s="236">
        <f t="shared" si="31"/>
        <v>0</v>
      </c>
      <c r="EL33" s="236">
        <f t="shared" si="32"/>
        <v>0</v>
      </c>
      <c r="EM33" s="236">
        <f t="shared" si="33"/>
        <v>0</v>
      </c>
      <c r="EN33" s="236">
        <f t="shared" si="34"/>
        <v>0</v>
      </c>
      <c r="EO33" s="236">
        <f t="shared" si="35"/>
        <v>0</v>
      </c>
      <c r="EP33" s="236">
        <f t="shared" si="36"/>
        <v>0</v>
      </c>
      <c r="EQ33" s="236">
        <f t="shared" si="37"/>
        <v>0</v>
      </c>
      <c r="ER33" s="236">
        <f t="shared" si="38"/>
        <v>0</v>
      </c>
      <c r="ES33" s="209">
        <f t="shared" si="39"/>
        <v>0</v>
      </c>
      <c r="ET33" s="140">
        <f t="shared" si="40"/>
        <v>0</v>
      </c>
      <c r="EU33" s="140">
        <f t="shared" si="41"/>
        <v>0</v>
      </c>
      <c r="EV33" s="140">
        <f t="shared" si="42"/>
        <v>0</v>
      </c>
      <c r="EW33" s="140">
        <f t="shared" si="43"/>
        <v>0</v>
      </c>
      <c r="EX33" s="140" t="str">
        <f t="shared" si="44"/>
        <v/>
      </c>
      <c r="EY33" s="140">
        <f t="shared" si="45"/>
        <v>0</v>
      </c>
      <c r="EZ33" s="140">
        <f t="shared" si="46"/>
        <v>0</v>
      </c>
      <c r="FA33" s="140">
        <f t="shared" si="47"/>
        <v>0</v>
      </c>
      <c r="FB33" s="140">
        <f t="shared" si="48"/>
        <v>0</v>
      </c>
      <c r="FC33" s="140">
        <f t="shared" si="49"/>
        <v>0</v>
      </c>
      <c r="FD33" s="140">
        <f t="shared" si="50"/>
        <v>0</v>
      </c>
      <c r="FE33" s="140">
        <f t="shared" si="51"/>
        <v>0</v>
      </c>
      <c r="FF33" s="140">
        <f t="shared" si="52"/>
        <v>0</v>
      </c>
      <c r="FG33" s="140">
        <f t="shared" si="53"/>
        <v>0</v>
      </c>
      <c r="FH33" s="140">
        <f t="shared" si="54"/>
        <v>0</v>
      </c>
      <c r="FI33" s="140">
        <f t="shared" si="55"/>
        <v>0</v>
      </c>
      <c r="FJ33" s="209">
        <f t="shared" si="56"/>
        <v>0</v>
      </c>
      <c r="FK33" s="150" t="s">
        <v>38</v>
      </c>
      <c r="FL33" s="237">
        <f t="shared" si="57"/>
        <v>0</v>
      </c>
      <c r="FM33" s="237">
        <f t="shared" si="58"/>
        <v>0</v>
      </c>
      <c r="FN33" s="238">
        <f t="shared" si="59"/>
        <v>0</v>
      </c>
      <c r="FO33" s="238">
        <f t="shared" si="60"/>
        <v>0</v>
      </c>
      <c r="FP33" s="238">
        <f t="shared" si="61"/>
        <v>0</v>
      </c>
      <c r="FQ33" s="238" t="str">
        <f t="shared" si="62"/>
        <v/>
      </c>
      <c r="FR33" s="238">
        <f t="shared" si="63"/>
        <v>0</v>
      </c>
      <c r="FS33" s="238">
        <f t="shared" si="15"/>
        <v>0</v>
      </c>
      <c r="FT33" s="238">
        <f t="shared" si="16"/>
        <v>0</v>
      </c>
      <c r="FU33" s="238">
        <f t="shared" si="17"/>
        <v>0</v>
      </c>
      <c r="FV33" s="238">
        <f t="shared" si="18"/>
        <v>0</v>
      </c>
      <c r="FW33" s="237">
        <f t="shared" si="64"/>
        <v>0</v>
      </c>
    </row>
    <row r="34" spans="1:179" s="112" customFormat="1" ht="15" customHeight="1" x14ac:dyDescent="0.2">
      <c r="A34" s="243">
        <f t="shared" si="65"/>
        <v>0</v>
      </c>
      <c r="B34" s="243">
        <f t="shared" si="72"/>
        <v>0</v>
      </c>
      <c r="C34" s="243">
        <f t="shared" si="67"/>
        <v>0</v>
      </c>
      <c r="D34" s="243">
        <f t="shared" si="68"/>
        <v>0</v>
      </c>
      <c r="E34" s="243">
        <f t="shared" si="69"/>
        <v>0</v>
      </c>
      <c r="F34" s="243">
        <f t="shared" si="70"/>
        <v>0</v>
      </c>
      <c r="G34" s="243">
        <f t="shared" si="71"/>
        <v>0</v>
      </c>
      <c r="H34" s="345">
        <f t="shared" si="20"/>
        <v>0</v>
      </c>
      <c r="I34" s="248"/>
      <c r="J34" s="248"/>
      <c r="K34" s="249"/>
      <c r="L34" s="248"/>
      <c r="M34" s="261"/>
      <c r="N34" s="144">
        <f t="shared" si="12"/>
        <v>0</v>
      </c>
      <c r="O34" s="141"/>
      <c r="P34" s="249"/>
      <c r="Q34" s="139">
        <f>IFERROR(VLOOKUP(P34,整理番号!$A$3:$B$5,2,FALSE),0)</f>
        <v>0</v>
      </c>
      <c r="R34" s="249"/>
      <c r="S34" s="139">
        <f>IFERROR(VLOOKUP(R34,整理番号!$A$8:$B$9,2,FALSE),0)</f>
        <v>0</v>
      </c>
      <c r="T34" s="145"/>
      <c r="U34" s="139">
        <f>IFERROR(VLOOKUP(T34,整理番号!$A$12:$B$16,2,FALSE),0)</f>
        <v>0</v>
      </c>
      <c r="V34" s="142"/>
      <c r="W34" s="143">
        <f>IFERROR(VLOOKUP(V34,整理番号!$A$19:$B$23,2,FALSE),0)</f>
        <v>0</v>
      </c>
      <c r="X34" s="139">
        <f t="shared" si="21"/>
        <v>0</v>
      </c>
      <c r="Y34" s="157"/>
      <c r="Z34" s="158"/>
      <c r="AA34" s="336"/>
      <c r="AB34" s="115"/>
      <c r="AC34" s="116">
        <f t="shared" si="22"/>
        <v>0</v>
      </c>
      <c r="AD34" s="117"/>
      <c r="AE34" s="117"/>
      <c r="AF34" s="117"/>
      <c r="AG34" s="265">
        <f t="shared" si="23"/>
        <v>0</v>
      </c>
      <c r="AH34" s="265">
        <f t="shared" si="24"/>
        <v>0</v>
      </c>
      <c r="AI34" s="118" t="str">
        <f t="shared" si="25"/>
        <v/>
      </c>
      <c r="AJ34" s="235" t="str">
        <f t="shared" si="26"/>
        <v/>
      </c>
      <c r="AK34" s="266"/>
      <c r="AL34" s="225">
        <f>IFERROR(VLOOKUP(AK34,整理番号!$A$26:$B$27,2,FALSE),0)</f>
        <v>0</v>
      </c>
      <c r="AM34" s="222"/>
      <c r="AN34" s="175"/>
      <c r="AO34" s="125"/>
      <c r="AP34" s="125"/>
      <c r="AQ34" s="125"/>
      <c r="AR34" s="125"/>
      <c r="AS34" s="146" t="s">
        <v>60</v>
      </c>
      <c r="AT34" s="268">
        <f t="shared" si="27"/>
        <v>0</v>
      </c>
      <c r="AU34" s="270"/>
      <c r="AV34" s="274"/>
      <c r="AW34" s="275"/>
      <c r="AX34" s="275"/>
      <c r="AY34" s="275"/>
      <c r="AZ34" s="275"/>
      <c r="BA34" s="275"/>
      <c r="BB34" s="275"/>
      <c r="BC34" s="147" t="s">
        <v>66</v>
      </c>
      <c r="BD34" s="148"/>
      <c r="BE34" s="271"/>
      <c r="BF34" s="127"/>
      <c r="BG34" s="127"/>
      <c r="BH34" s="127"/>
      <c r="BI34" s="127"/>
      <c r="BJ34" s="127"/>
      <c r="BK34" s="147" t="s">
        <v>67</v>
      </c>
      <c r="BL34" s="192"/>
      <c r="BM34" s="149"/>
      <c r="BN34" s="164"/>
      <c r="BO34" s="278"/>
      <c r="BP34" s="278"/>
      <c r="BQ34" s="278"/>
      <c r="BR34" s="278"/>
      <c r="BS34" s="278"/>
      <c r="BT34" s="278"/>
      <c r="BU34" s="279" t="s">
        <v>98</v>
      </c>
      <c r="BV34" s="288"/>
      <c r="BW34" s="278"/>
      <c r="BX34" s="278"/>
      <c r="BY34" s="278"/>
      <c r="BZ34" s="278"/>
      <c r="CA34" s="278"/>
      <c r="CB34" s="278"/>
      <c r="CC34" s="289" t="s">
        <v>66</v>
      </c>
      <c r="CD34" s="290"/>
      <c r="CE34" s="278"/>
      <c r="CF34" s="278"/>
      <c r="CG34" s="278"/>
      <c r="CH34" s="278"/>
      <c r="CI34" s="278"/>
      <c r="CJ34" s="278"/>
      <c r="CK34" s="291" t="s">
        <v>66</v>
      </c>
      <c r="CL34" s="292"/>
      <c r="CM34" s="278"/>
      <c r="CN34" s="278"/>
      <c r="CO34" s="278"/>
      <c r="CP34" s="278"/>
      <c r="CQ34" s="278"/>
      <c r="CR34" s="278"/>
      <c r="CS34" s="293" t="s">
        <v>66</v>
      </c>
      <c r="CT34" s="294"/>
      <c r="CU34" s="288"/>
      <c r="CV34" s="278"/>
      <c r="CW34" s="278"/>
      <c r="CX34" s="278"/>
      <c r="CY34" s="278"/>
      <c r="CZ34" s="278"/>
      <c r="DA34" s="278"/>
      <c r="DB34" s="293" t="s">
        <v>66</v>
      </c>
      <c r="DC34" s="306"/>
      <c r="DD34" s="317"/>
      <c r="DE34" s="318"/>
      <c r="DF34" s="318"/>
      <c r="DG34" s="318"/>
      <c r="DH34" s="318"/>
      <c r="DI34" s="318"/>
      <c r="DJ34" s="319" t="s">
        <v>77</v>
      </c>
      <c r="DK34" s="320">
        <f t="shared" si="28"/>
        <v>0</v>
      </c>
      <c r="DL34" s="329"/>
      <c r="DM34" s="330"/>
      <c r="DN34" s="318"/>
      <c r="DO34" s="318"/>
      <c r="DP34" s="318"/>
      <c r="DQ34" s="318"/>
      <c r="DR34" s="318"/>
      <c r="DS34" s="319" t="s">
        <v>77</v>
      </c>
      <c r="DT34" s="320">
        <f t="shared" si="29"/>
        <v>0</v>
      </c>
      <c r="DU34" s="148"/>
      <c r="DV34" s="164"/>
      <c r="DW34" s="381"/>
      <c r="DX34" s="381"/>
      <c r="DY34" s="381"/>
      <c r="DZ34" s="381"/>
      <c r="EA34" s="381"/>
      <c r="EB34" s="147" t="s">
        <v>74</v>
      </c>
      <c r="EC34" s="126">
        <f t="shared" si="30"/>
        <v>0</v>
      </c>
      <c r="ED34" s="148"/>
      <c r="EE34" s="184"/>
      <c r="EF34" s="177"/>
      <c r="EG34" s="128"/>
      <c r="EH34" s="128"/>
      <c r="EI34" s="184"/>
      <c r="EK34" s="236">
        <f t="shared" ref="EK34:EK36" si="73">IF(F34=1,IF(AT34&gt;0,1,0),0)</f>
        <v>0</v>
      </c>
      <c r="EL34" s="236">
        <f t="shared" ref="EL34:EL36" si="74">IF(F34=1,IF(AW34=1,"",IF(BB34=1,1,"")),)</f>
        <v>0</v>
      </c>
      <c r="EM34" s="236">
        <f t="shared" ref="EM34:EM36" si="75">IF(F34=1,IF((BJ34-BE34)&gt;0,1,""),0)</f>
        <v>0</v>
      </c>
      <c r="EN34" s="236">
        <f t="shared" ref="EN34:EN36" si="76">IF((IF(F34=1,IF(BO34=1,0,IF(BT34=1,1,0)),0)+IF(F34=1,IF(BW34=1,0,IF(CB34=1,1,0)),0)+IF(F34=1,IF(CE34=1,0,IF(CJ34=1,1,0)),0)+IF(F34=1,IF(CM34=1,0,IF(CR34=1,1,0)),0))&gt;0,1,0)</f>
        <v>0</v>
      </c>
      <c r="EO34" s="236">
        <f t="shared" ref="EO34:EO36" si="77">IF(F34=1,IF(CV34=1,"",IF(DA34=1,1,"")),0)</f>
        <v>0</v>
      </c>
      <c r="EP34" s="236">
        <f t="shared" ref="EP34:EP36" si="78">IF(F34=1,IF(DK34&gt;0,1,0),0)</f>
        <v>0</v>
      </c>
      <c r="EQ34" s="236">
        <f t="shared" ref="EQ34:EQ36" si="79">IF(F34=1,IF(DT34&gt;0,1,0),0)</f>
        <v>0</v>
      </c>
      <c r="ER34" s="236">
        <f t="shared" ref="ER34:ER36" si="80">IF(F34=1,IF(EC34&lt;0,1,0),0)</f>
        <v>0</v>
      </c>
      <c r="ES34" s="209">
        <f t="shared" ref="ES34:ES36" si="81">IF((D35-D34)=0,0,IF(V34=1,1,0))</f>
        <v>0</v>
      </c>
      <c r="ET34" s="140">
        <f t="shared" ref="ET34:ET36" si="82">+IF(F34=1,IF(AK34=1,5,IF(AK34=2,3,0)),0)</f>
        <v>0</v>
      </c>
      <c r="EU34" s="140">
        <f t="shared" ref="EU34:EU36" si="83">IF(F34=1,IF(AT34&gt;0,5,0),0)</f>
        <v>0</v>
      </c>
      <c r="EV34" s="140">
        <f t="shared" ref="EV34:EV36" si="84">IF(F34=1,IF(BB34&gt;0,5,0),0)</f>
        <v>0</v>
      </c>
      <c r="EW34" s="140">
        <f t="shared" ref="EW34:EW36" si="85">IF(F34=1,IF(BL34=0,0,IF(BJ34/BL34&gt;=0.8,3,IF(BJ34/BL34&gt;=0.6,2,IF(BJ34/BL34&gt;=0.4,1,)))),0)</f>
        <v>0</v>
      </c>
      <c r="EX34" s="140" t="str">
        <f t="shared" ref="EX34:EX36" si="86">IF(SUM(EY34:FB34)&gt;=2,4,IF(SUM(EY34:FB34)=1,2,""))</f>
        <v/>
      </c>
      <c r="EY34" s="140">
        <f t="shared" ref="EY34:EY36" si="87">IF(F34=1,IF(BO34=1,1,IF(BT34=1,1,0)),0)</f>
        <v>0</v>
      </c>
      <c r="EZ34" s="140">
        <f t="shared" ref="EZ34:EZ36" si="88">IF(F34=1,IF(CE34=1,1,IF(CJ34=1,1,0)),0)</f>
        <v>0</v>
      </c>
      <c r="FA34" s="140">
        <f t="shared" ref="FA34:FA36" si="89">IF(F34=1,IF(BW34=1,1,IF(CB34=1,1,0)),0)</f>
        <v>0</v>
      </c>
      <c r="FB34" s="140">
        <f t="shared" ref="FB34:FB36" si="90">IF(F34=1,IF(CM34=1,1,IF(CR34=1,1,0)),0)</f>
        <v>0</v>
      </c>
      <c r="FC34" s="140">
        <f t="shared" ref="FC34:FC36" si="91">IF(G34=1,IF(CV34=1,5,IF(DA34=1,5,0)),0)</f>
        <v>0</v>
      </c>
      <c r="FD34" s="140">
        <f t="shared" ref="FD34:FD36" si="92">IF(F34=1,IF(DK34&gt;=250,5,IF(DK34&gt;=200,4,IF(DK34&gt;=150,3,IF(DK34&gt;=100,2,IF(DK34&gt;=50,1,0))))),0)</f>
        <v>0</v>
      </c>
      <c r="FE34" s="140">
        <f t="shared" ref="FE34:FE36" si="93">IF(F34=1,IF(DT34&gt;=250,5,IF(DT34&gt;=200,4,IF(DT34&gt;=150,3,IF(DT34&gt;=100,2,IF(DT34&gt;=50,1,0))))),0)</f>
        <v>0</v>
      </c>
      <c r="FF34" s="140">
        <f t="shared" ref="FF34:FF36" si="94">IF(F34=1,IF(EC34&lt;=-0.1,3,IF(EC34&lt;=-0.06,2,IF(EC34&lt;=-0.02,1,0))),0)</f>
        <v>0</v>
      </c>
      <c r="FG34" s="140">
        <f t="shared" ref="FG34:FG36" si="95">IF(F34=1,IF(EF34=1,1,0),0)</f>
        <v>0</v>
      </c>
      <c r="FH34" s="140">
        <f t="shared" ref="FH34:FH36" si="96">IF(F34=1,IF(EG34=1,1,0),0)</f>
        <v>0</v>
      </c>
      <c r="FI34" s="140">
        <f t="shared" ref="FI34:FI36" si="97">IF(F34=1,IF(EH34=1,1,0),0)</f>
        <v>0</v>
      </c>
      <c r="FJ34" s="209">
        <f t="shared" ref="FJ34:FJ36" si="98">IF(FT34&lt;=10000000,SUM(EU34:EX34,FC34:FI34),0)</f>
        <v>0</v>
      </c>
      <c r="FK34" s="150" t="s">
        <v>38</v>
      </c>
      <c r="FL34" s="237">
        <f t="shared" si="57"/>
        <v>0</v>
      </c>
      <c r="FM34" s="237">
        <f t="shared" si="58"/>
        <v>0</v>
      </c>
      <c r="FN34" s="238">
        <f t="shared" si="59"/>
        <v>0</v>
      </c>
      <c r="FO34" s="238">
        <f t="shared" si="60"/>
        <v>0</v>
      </c>
      <c r="FP34" s="238">
        <f t="shared" si="61"/>
        <v>0</v>
      </c>
      <c r="FQ34" s="238" t="str">
        <f t="shared" si="62"/>
        <v/>
      </c>
      <c r="FR34" s="238">
        <f t="shared" si="63"/>
        <v>0</v>
      </c>
      <c r="FS34" s="238">
        <f t="shared" si="15"/>
        <v>0</v>
      </c>
      <c r="FT34" s="238">
        <f t="shared" si="16"/>
        <v>0</v>
      </c>
      <c r="FU34" s="238">
        <f t="shared" si="17"/>
        <v>0</v>
      </c>
      <c r="FV34" s="238">
        <f t="shared" si="18"/>
        <v>0</v>
      </c>
      <c r="FW34" s="237">
        <f t="shared" si="64"/>
        <v>0</v>
      </c>
    </row>
    <row r="35" spans="1:179" s="112" customFormat="1" ht="15" customHeight="1" x14ac:dyDescent="0.2">
      <c r="A35" s="243">
        <f t="shared" ref="A35:A36" si="99">C35*1000000+B35*10000+N35*100+X35</f>
        <v>0</v>
      </c>
      <c r="B35" s="243">
        <f>IF(I35&lt;&gt;"",IF(I35&lt;&gt;#REF!,#REF!+1,#REF!),0)</f>
        <v>0</v>
      </c>
      <c r="C35" s="243">
        <f>IF(J35&lt;&gt;"",IF(J35&lt;&gt;#REF!,#REF!+1,#REF!),0)</f>
        <v>0</v>
      </c>
      <c r="D35" s="243">
        <f>IF(L35&lt;&gt;"",IF(L35&lt;&gt;#REF!,#REF!+1,#REF!),0)</f>
        <v>0</v>
      </c>
      <c r="E35" s="243">
        <f>IF(J35&lt;&gt;"",IF(J35&lt;&gt;#REF!,1,0),0)</f>
        <v>0</v>
      </c>
      <c r="F35" s="243">
        <f>IF(L35&lt;&gt;"",IF(L35&lt;&gt;#REF!,1,0),0)</f>
        <v>0</v>
      </c>
      <c r="G35" s="243">
        <f>IF(O35&lt;&gt;"",IF(O35&lt;&gt;#REF!,1,0),0)</f>
        <v>0</v>
      </c>
      <c r="H35" s="345">
        <f>IF(J35&lt;&gt;"",#REF!+1,0)</f>
        <v>0</v>
      </c>
      <c r="I35" s="248"/>
      <c r="J35" s="248"/>
      <c r="K35" s="249"/>
      <c r="L35" s="248"/>
      <c r="M35" s="261"/>
      <c r="N35" s="144">
        <f>IF(O35&lt;&gt;"",IF(J35&lt;&gt;#REF!,1,IF(O35&lt;&gt;#REF!,#REF!+1,#REF!)),0)</f>
        <v>0</v>
      </c>
      <c r="O35" s="141"/>
      <c r="P35" s="249"/>
      <c r="Q35" s="139">
        <f>IFERROR(VLOOKUP(P35,整理番号!$A$3:$B$5,2,FALSE),0)</f>
        <v>0</v>
      </c>
      <c r="R35" s="249"/>
      <c r="S35" s="139">
        <f>IFERROR(VLOOKUP(R35,整理番号!$A$8:$B$9,2,FALSE),0)</f>
        <v>0</v>
      </c>
      <c r="T35" s="145"/>
      <c r="U35" s="139">
        <f>IFERROR(VLOOKUP(T35,整理番号!$A$12:$B$16,2,FALSE),0)</f>
        <v>0</v>
      </c>
      <c r="V35" s="142"/>
      <c r="W35" s="143">
        <f>IFERROR(VLOOKUP(V35,整理番号!$A$19:$B$23,2,FALSE),0)</f>
        <v>0</v>
      </c>
      <c r="X35" s="139">
        <f>IF(Y35&lt;&gt;"",IF(OR(O35&lt;&gt;#REF!,J35&lt;&gt;#REF!),1,#REF!+1),0)</f>
        <v>0</v>
      </c>
      <c r="Y35" s="157"/>
      <c r="Z35" s="158"/>
      <c r="AA35" s="336"/>
      <c r="AB35" s="115"/>
      <c r="AC35" s="116">
        <f t="shared" ref="AC35:AC36" si="100">+ROUNDDOWN(FR35,0)</f>
        <v>0</v>
      </c>
      <c r="AD35" s="117"/>
      <c r="AE35" s="117"/>
      <c r="AF35" s="117"/>
      <c r="AG35" s="265">
        <f t="shared" ref="AG35:AG36" si="101">IF(Z35=5,AB35,0)</f>
        <v>0</v>
      </c>
      <c r="AH35" s="265">
        <f t="shared" ref="AH35:AH36" si="102">IF(Z35=5,AC35,0)</f>
        <v>0</v>
      </c>
      <c r="AI35" s="118" t="str">
        <f t="shared" ref="AI35:AI36" si="103">IF(AC35&gt;0,IF(AA35=1,ROUNDDOWN(AB35*10/110,0),IF(AA35=2,"該当なし","含税額")),"")</f>
        <v/>
      </c>
      <c r="AJ35" s="235" t="str">
        <f t="shared" ref="AJ35:AJ36" si="104">IF(AC35&gt;0,IF(AA35&lt;&gt;1,"",IF(AA35=1,ROUNDDOWN((AC35/(AB35-AI35))*AI35,0),"")),"")</f>
        <v/>
      </c>
      <c r="AK35" s="266"/>
      <c r="AL35" s="225">
        <f>IFERROR(VLOOKUP(AK35,整理番号!$A$26:$B$27,2,FALSE),0)</f>
        <v>0</v>
      </c>
      <c r="AM35" s="222"/>
      <c r="AN35" s="175"/>
      <c r="AO35" s="125"/>
      <c r="AP35" s="125"/>
      <c r="AQ35" s="125"/>
      <c r="AR35" s="125"/>
      <c r="AS35" s="146" t="s">
        <v>60</v>
      </c>
      <c r="AT35" s="268">
        <f t="shared" ref="AT35:AT36" si="105">AR35-AM35</f>
        <v>0</v>
      </c>
      <c r="AU35" s="270"/>
      <c r="AV35" s="274"/>
      <c r="AW35" s="275"/>
      <c r="AX35" s="275"/>
      <c r="AY35" s="275"/>
      <c r="AZ35" s="275"/>
      <c r="BA35" s="275"/>
      <c r="BB35" s="275"/>
      <c r="BC35" s="147" t="s">
        <v>66</v>
      </c>
      <c r="BD35" s="148"/>
      <c r="BE35" s="271"/>
      <c r="BF35" s="127"/>
      <c r="BG35" s="127"/>
      <c r="BH35" s="127"/>
      <c r="BI35" s="127"/>
      <c r="BJ35" s="127"/>
      <c r="BK35" s="147" t="s">
        <v>67</v>
      </c>
      <c r="BL35" s="192"/>
      <c r="BM35" s="149"/>
      <c r="BN35" s="164"/>
      <c r="BO35" s="278"/>
      <c r="BP35" s="278"/>
      <c r="BQ35" s="278"/>
      <c r="BR35" s="278"/>
      <c r="BS35" s="278"/>
      <c r="BT35" s="278"/>
      <c r="BU35" s="279" t="s">
        <v>98</v>
      </c>
      <c r="BV35" s="288"/>
      <c r="BW35" s="278"/>
      <c r="BX35" s="278"/>
      <c r="BY35" s="278"/>
      <c r="BZ35" s="278"/>
      <c r="CA35" s="278"/>
      <c r="CB35" s="278"/>
      <c r="CC35" s="289" t="s">
        <v>66</v>
      </c>
      <c r="CD35" s="290"/>
      <c r="CE35" s="278"/>
      <c r="CF35" s="278"/>
      <c r="CG35" s="278"/>
      <c r="CH35" s="278"/>
      <c r="CI35" s="278"/>
      <c r="CJ35" s="278"/>
      <c r="CK35" s="291" t="s">
        <v>66</v>
      </c>
      <c r="CL35" s="292"/>
      <c r="CM35" s="278"/>
      <c r="CN35" s="278"/>
      <c r="CO35" s="278"/>
      <c r="CP35" s="278"/>
      <c r="CQ35" s="278"/>
      <c r="CR35" s="278"/>
      <c r="CS35" s="293" t="s">
        <v>66</v>
      </c>
      <c r="CT35" s="294"/>
      <c r="CU35" s="288"/>
      <c r="CV35" s="278"/>
      <c r="CW35" s="278"/>
      <c r="CX35" s="278"/>
      <c r="CY35" s="278"/>
      <c r="CZ35" s="278"/>
      <c r="DA35" s="278"/>
      <c r="DB35" s="293" t="s">
        <v>66</v>
      </c>
      <c r="DC35" s="306"/>
      <c r="DD35" s="317"/>
      <c r="DE35" s="318"/>
      <c r="DF35" s="318"/>
      <c r="DG35" s="318"/>
      <c r="DH35" s="318"/>
      <c r="DI35" s="318"/>
      <c r="DJ35" s="319" t="s">
        <v>77</v>
      </c>
      <c r="DK35" s="320">
        <f t="shared" ref="DK35:DK36" si="106">+DI35-DD35</f>
        <v>0</v>
      </c>
      <c r="DL35" s="329"/>
      <c r="DM35" s="330"/>
      <c r="DN35" s="318"/>
      <c r="DO35" s="318"/>
      <c r="DP35" s="318"/>
      <c r="DQ35" s="318"/>
      <c r="DR35" s="318"/>
      <c r="DS35" s="319" t="s">
        <v>77</v>
      </c>
      <c r="DT35" s="320">
        <f t="shared" si="29"/>
        <v>0</v>
      </c>
      <c r="DU35" s="148"/>
      <c r="DV35" s="164"/>
      <c r="DW35" s="381"/>
      <c r="DX35" s="381"/>
      <c r="DY35" s="381"/>
      <c r="DZ35" s="381"/>
      <c r="EA35" s="381"/>
      <c r="EB35" s="147" t="s">
        <v>74</v>
      </c>
      <c r="EC35" s="126">
        <f t="shared" ref="EC35:EC36" si="107">+IF(DV35&gt;0,(EA35-DV35)/DV35,0)</f>
        <v>0</v>
      </c>
      <c r="ED35" s="148"/>
      <c r="EE35" s="184"/>
      <c r="EF35" s="177"/>
      <c r="EG35" s="128"/>
      <c r="EH35" s="128"/>
      <c r="EI35" s="184"/>
      <c r="EK35" s="236">
        <f t="shared" si="73"/>
        <v>0</v>
      </c>
      <c r="EL35" s="236">
        <f t="shared" si="74"/>
        <v>0</v>
      </c>
      <c r="EM35" s="236">
        <f t="shared" si="75"/>
        <v>0</v>
      </c>
      <c r="EN35" s="236">
        <f t="shared" si="76"/>
        <v>0</v>
      </c>
      <c r="EO35" s="236">
        <f t="shared" si="77"/>
        <v>0</v>
      </c>
      <c r="EP35" s="236">
        <f t="shared" si="78"/>
        <v>0</v>
      </c>
      <c r="EQ35" s="236">
        <f t="shared" si="79"/>
        <v>0</v>
      </c>
      <c r="ER35" s="236">
        <f t="shared" si="80"/>
        <v>0</v>
      </c>
      <c r="ES35" s="209">
        <f t="shared" si="81"/>
        <v>0</v>
      </c>
      <c r="ET35" s="140">
        <f t="shared" si="82"/>
        <v>0</v>
      </c>
      <c r="EU35" s="140">
        <f t="shared" si="83"/>
        <v>0</v>
      </c>
      <c r="EV35" s="140">
        <f t="shared" si="84"/>
        <v>0</v>
      </c>
      <c r="EW35" s="140">
        <f t="shared" si="85"/>
        <v>0</v>
      </c>
      <c r="EX35" s="140" t="str">
        <f t="shared" si="86"/>
        <v/>
      </c>
      <c r="EY35" s="140">
        <f t="shared" si="87"/>
        <v>0</v>
      </c>
      <c r="EZ35" s="140">
        <f t="shared" si="88"/>
        <v>0</v>
      </c>
      <c r="FA35" s="140">
        <f t="shared" si="89"/>
        <v>0</v>
      </c>
      <c r="FB35" s="140">
        <f t="shared" si="90"/>
        <v>0</v>
      </c>
      <c r="FC35" s="140">
        <f t="shared" si="91"/>
        <v>0</v>
      </c>
      <c r="FD35" s="140">
        <f t="shared" si="92"/>
        <v>0</v>
      </c>
      <c r="FE35" s="140">
        <f t="shared" si="93"/>
        <v>0</v>
      </c>
      <c r="FF35" s="140">
        <f t="shared" si="94"/>
        <v>0</v>
      </c>
      <c r="FG35" s="140">
        <f t="shared" si="95"/>
        <v>0</v>
      </c>
      <c r="FH35" s="140">
        <f t="shared" si="96"/>
        <v>0</v>
      </c>
      <c r="FI35" s="140">
        <f t="shared" si="97"/>
        <v>0</v>
      </c>
      <c r="FJ35" s="209">
        <f t="shared" si="98"/>
        <v>0</v>
      </c>
      <c r="FK35" s="150" t="s">
        <v>38</v>
      </c>
      <c r="FL35" s="237">
        <f t="shared" ref="FL35:FL36" si="108">IF(1&lt;=C35,AA35,0)</f>
        <v>0</v>
      </c>
      <c r="FM35" s="237">
        <f t="shared" ref="FM35:FM36" si="109">IF(1&lt;=C35,V35,0)</f>
        <v>0</v>
      </c>
      <c r="FN35" s="238">
        <f t="shared" ref="FN35:FN36" si="110">IF(1&lt;=C35,AB35,0)</f>
        <v>0</v>
      </c>
      <c r="FO35" s="238">
        <f t="shared" ref="FO35:FO36" si="111">+IF(AND(OR(FM35=1,FM35=3,FM35=5),FL35=1),FN35*(0.909090909090909),FN35)</f>
        <v>0</v>
      </c>
      <c r="FP35" s="238">
        <f t="shared" ref="FP35:FP36" si="112">IF(AND(FL35=1,FM35=5),FO35/2,IF(AND(FL35=1,FM35=1),FO35,IF(AND(FL35=1,FM35=3),FO35,IF(FM35=5,FN35/2,FO35))))</f>
        <v>0</v>
      </c>
      <c r="FQ35" s="238" t="str">
        <f t="shared" ref="FQ35:FQ36" si="113">IF(FM35=1,FP35,IF(FM35=2,1000000,IF(FM35=3,FP35,IF(FM35=4,250000,IF(FM35=5,10000000,"")))))</f>
        <v/>
      </c>
      <c r="FR35" s="238">
        <f t="shared" ref="FR35:FR36" si="114">+MIN(FP35,FQ35)</f>
        <v>0</v>
      </c>
      <c r="FS35" s="238">
        <f t="shared" si="15"/>
        <v>0</v>
      </c>
      <c r="FT35" s="238">
        <f t="shared" si="16"/>
        <v>0</v>
      </c>
      <c r="FU35" s="238">
        <f t="shared" si="17"/>
        <v>0</v>
      </c>
      <c r="FV35" s="238">
        <f t="shared" si="18"/>
        <v>0</v>
      </c>
      <c r="FW35" s="237">
        <f t="shared" ref="FW35:FW36" si="115">IF(F35=1,IF(FT35&lt;=10000000,"○","×"),0)</f>
        <v>0</v>
      </c>
    </row>
    <row r="36" spans="1:179" s="112" customFormat="1" ht="15" customHeight="1" thickBot="1" x14ac:dyDescent="0.25">
      <c r="A36" s="243">
        <f t="shared" si="99"/>
        <v>0</v>
      </c>
      <c r="B36" s="243">
        <f t="shared" ref="B36" si="116">IF(I36&lt;&gt;"",IF(I36&lt;&gt;I35,B35+1,B35),0)</f>
        <v>0</v>
      </c>
      <c r="C36" s="243">
        <f t="shared" ref="C36" si="117">IF(J36&lt;&gt;"",IF(J36&lt;&gt;J35,C35+1,C35),0)</f>
        <v>0</v>
      </c>
      <c r="D36" s="243">
        <f t="shared" ref="D36" si="118">IF(L36&lt;&gt;"",IF(L36&lt;&gt;L35,D35+1,D35),0)</f>
        <v>0</v>
      </c>
      <c r="E36" s="243">
        <f t="shared" ref="E36" si="119">IF(J36&lt;&gt;"",IF(J36&lt;&gt;J35,1,0),0)</f>
        <v>0</v>
      </c>
      <c r="F36" s="243">
        <f t="shared" ref="F36" si="120">IF(L36&lt;&gt;"",IF(L36&lt;&gt;L35,1,0),0)</f>
        <v>0</v>
      </c>
      <c r="G36" s="243">
        <f t="shared" ref="G36" si="121">IF(O36&lt;&gt;"",IF(O36&lt;&gt;O35,1,0),0)</f>
        <v>0</v>
      </c>
      <c r="H36" s="345">
        <f t="shared" ref="H36" si="122">IF(J36&lt;&gt;"",H35+1,0)</f>
        <v>0</v>
      </c>
      <c r="I36" s="248"/>
      <c r="J36" s="248"/>
      <c r="K36" s="249"/>
      <c r="L36" s="248"/>
      <c r="M36" s="261"/>
      <c r="N36" s="144">
        <f t="shared" ref="N36" si="123">IF(O36&lt;&gt;"",IF(J36&lt;&gt;J35,1,IF(O36&lt;&gt;O35,N35+1,N35)),0)</f>
        <v>0</v>
      </c>
      <c r="O36" s="153"/>
      <c r="P36" s="152"/>
      <c r="Q36" s="139">
        <f>IFERROR(VLOOKUP(P36,整理番号!$A$3:$B$5,2,FALSE),0)</f>
        <v>0</v>
      </c>
      <c r="R36" s="250"/>
      <c r="S36" s="139">
        <f>IFERROR(VLOOKUP(R36,整理番号!$A$8:$B$9,2,FALSE),0)</f>
        <v>0</v>
      </c>
      <c r="T36" s="152"/>
      <c r="U36" s="139">
        <f>IFERROR(VLOOKUP(T36,整理番号!$A$12:$B$16,2,FALSE),0)</f>
        <v>0</v>
      </c>
      <c r="V36" s="151"/>
      <c r="W36" s="143">
        <f>IFERROR(VLOOKUP(V36,整理番号!$A$19:$B$23,2,FALSE),0)</f>
        <v>0</v>
      </c>
      <c r="X36" s="139">
        <f t="shared" ref="X36" si="124">IF(Y36&lt;&gt;"",IF(OR(O36&lt;&gt;O35,J36&lt;&gt;J35),1,X35+1),0)</f>
        <v>0</v>
      </c>
      <c r="Y36" s="159"/>
      <c r="Z36" s="158"/>
      <c r="AA36" s="337"/>
      <c r="AB36" s="120"/>
      <c r="AC36" s="116">
        <f t="shared" si="100"/>
        <v>0</v>
      </c>
      <c r="AD36" s="119"/>
      <c r="AE36" s="119"/>
      <c r="AF36" s="119"/>
      <c r="AG36" s="265">
        <f t="shared" si="101"/>
        <v>0</v>
      </c>
      <c r="AH36" s="265">
        <f t="shared" si="102"/>
        <v>0</v>
      </c>
      <c r="AI36" s="118" t="str">
        <f t="shared" si="103"/>
        <v/>
      </c>
      <c r="AJ36" s="235" t="str">
        <f t="shared" si="104"/>
        <v/>
      </c>
      <c r="AK36" s="266"/>
      <c r="AL36" s="225">
        <f>IFERROR(VLOOKUP(AK36,整理番号!$A$26:$B$27,2,FALSE),0)</f>
        <v>0</v>
      </c>
      <c r="AM36" s="222"/>
      <c r="AN36" s="175"/>
      <c r="AO36" s="125"/>
      <c r="AP36" s="125"/>
      <c r="AQ36" s="125"/>
      <c r="AR36" s="125"/>
      <c r="AS36" s="146" t="s">
        <v>60</v>
      </c>
      <c r="AT36" s="268">
        <f t="shared" si="105"/>
        <v>0</v>
      </c>
      <c r="AU36" s="270"/>
      <c r="AV36" s="274"/>
      <c r="AW36" s="275"/>
      <c r="AX36" s="275"/>
      <c r="AY36" s="275"/>
      <c r="AZ36" s="275"/>
      <c r="BA36" s="275"/>
      <c r="BB36" s="275"/>
      <c r="BC36" s="147" t="s">
        <v>66</v>
      </c>
      <c r="BD36" s="148"/>
      <c r="BE36" s="271"/>
      <c r="BF36" s="127"/>
      <c r="BG36" s="127"/>
      <c r="BH36" s="127"/>
      <c r="BI36" s="127"/>
      <c r="BJ36" s="127"/>
      <c r="BK36" s="147" t="s">
        <v>67</v>
      </c>
      <c r="BL36" s="192"/>
      <c r="BM36" s="149"/>
      <c r="BN36" s="164"/>
      <c r="BO36" s="278"/>
      <c r="BP36" s="278"/>
      <c r="BQ36" s="278"/>
      <c r="BR36" s="278"/>
      <c r="BS36" s="278"/>
      <c r="BT36" s="278"/>
      <c r="BU36" s="279" t="s">
        <v>98</v>
      </c>
      <c r="BV36" s="288"/>
      <c r="BW36" s="278"/>
      <c r="BX36" s="278"/>
      <c r="BY36" s="278"/>
      <c r="BZ36" s="278"/>
      <c r="CA36" s="278"/>
      <c r="CB36" s="278"/>
      <c r="CC36" s="289" t="s">
        <v>66</v>
      </c>
      <c r="CD36" s="290"/>
      <c r="CE36" s="278"/>
      <c r="CF36" s="278"/>
      <c r="CG36" s="278"/>
      <c r="CH36" s="278"/>
      <c r="CI36" s="278"/>
      <c r="CJ36" s="278"/>
      <c r="CK36" s="291" t="s">
        <v>66</v>
      </c>
      <c r="CL36" s="292"/>
      <c r="CM36" s="278"/>
      <c r="CN36" s="278"/>
      <c r="CO36" s="278"/>
      <c r="CP36" s="278"/>
      <c r="CQ36" s="278"/>
      <c r="CR36" s="278"/>
      <c r="CS36" s="293" t="s">
        <v>66</v>
      </c>
      <c r="CT36" s="294"/>
      <c r="CU36" s="288"/>
      <c r="CV36" s="278"/>
      <c r="CW36" s="278"/>
      <c r="CX36" s="278"/>
      <c r="CY36" s="278"/>
      <c r="CZ36" s="278"/>
      <c r="DA36" s="278"/>
      <c r="DB36" s="293" t="s">
        <v>66</v>
      </c>
      <c r="DC36" s="306"/>
      <c r="DD36" s="317"/>
      <c r="DE36" s="318"/>
      <c r="DF36" s="318"/>
      <c r="DG36" s="318"/>
      <c r="DH36" s="318"/>
      <c r="DI36" s="318"/>
      <c r="DJ36" s="319" t="s">
        <v>77</v>
      </c>
      <c r="DK36" s="320">
        <f t="shared" si="106"/>
        <v>0</v>
      </c>
      <c r="DL36" s="329"/>
      <c r="DM36" s="330"/>
      <c r="DN36" s="318"/>
      <c r="DO36" s="318"/>
      <c r="DP36" s="318"/>
      <c r="DQ36" s="318"/>
      <c r="DR36" s="318"/>
      <c r="DS36" s="319" t="s">
        <v>77</v>
      </c>
      <c r="DT36" s="320">
        <f t="shared" si="29"/>
        <v>0</v>
      </c>
      <c r="DU36" s="148"/>
      <c r="DV36" s="164"/>
      <c r="DW36" s="381"/>
      <c r="DX36" s="381"/>
      <c r="DY36" s="381"/>
      <c r="DZ36" s="381"/>
      <c r="EA36" s="381"/>
      <c r="EB36" s="147" t="s">
        <v>74</v>
      </c>
      <c r="EC36" s="126">
        <f t="shared" si="107"/>
        <v>0</v>
      </c>
      <c r="ED36" s="148"/>
      <c r="EE36" s="184"/>
      <c r="EF36" s="177"/>
      <c r="EG36" s="128"/>
      <c r="EH36" s="128"/>
      <c r="EI36" s="184"/>
      <c r="EK36" s="236">
        <f t="shared" si="73"/>
        <v>0</v>
      </c>
      <c r="EL36" s="236">
        <f t="shared" si="74"/>
        <v>0</v>
      </c>
      <c r="EM36" s="236">
        <f t="shared" si="75"/>
        <v>0</v>
      </c>
      <c r="EN36" s="236">
        <f t="shared" si="76"/>
        <v>0</v>
      </c>
      <c r="EO36" s="236">
        <f t="shared" si="77"/>
        <v>0</v>
      </c>
      <c r="EP36" s="236">
        <f t="shared" si="78"/>
        <v>0</v>
      </c>
      <c r="EQ36" s="236">
        <f t="shared" si="79"/>
        <v>0</v>
      </c>
      <c r="ER36" s="236">
        <f t="shared" si="80"/>
        <v>0</v>
      </c>
      <c r="ES36" s="209">
        <f t="shared" si="81"/>
        <v>0</v>
      </c>
      <c r="ET36" s="140">
        <f t="shared" si="82"/>
        <v>0</v>
      </c>
      <c r="EU36" s="140">
        <f t="shared" si="83"/>
        <v>0</v>
      </c>
      <c r="EV36" s="140">
        <f t="shared" si="84"/>
        <v>0</v>
      </c>
      <c r="EW36" s="140">
        <f t="shared" si="85"/>
        <v>0</v>
      </c>
      <c r="EX36" s="140" t="str">
        <f t="shared" si="86"/>
        <v/>
      </c>
      <c r="EY36" s="140">
        <f t="shared" si="87"/>
        <v>0</v>
      </c>
      <c r="EZ36" s="140">
        <f t="shared" si="88"/>
        <v>0</v>
      </c>
      <c r="FA36" s="140">
        <f t="shared" si="89"/>
        <v>0</v>
      </c>
      <c r="FB36" s="140">
        <f t="shared" si="90"/>
        <v>0</v>
      </c>
      <c r="FC36" s="140">
        <f t="shared" si="91"/>
        <v>0</v>
      </c>
      <c r="FD36" s="140">
        <f t="shared" si="92"/>
        <v>0</v>
      </c>
      <c r="FE36" s="140">
        <f t="shared" si="93"/>
        <v>0</v>
      </c>
      <c r="FF36" s="140">
        <f t="shared" si="94"/>
        <v>0</v>
      </c>
      <c r="FG36" s="140">
        <f t="shared" si="95"/>
        <v>0</v>
      </c>
      <c r="FH36" s="140">
        <f t="shared" si="96"/>
        <v>0</v>
      </c>
      <c r="FI36" s="140">
        <f t="shared" si="97"/>
        <v>0</v>
      </c>
      <c r="FJ36" s="209">
        <f t="shared" si="98"/>
        <v>0</v>
      </c>
      <c r="FK36" s="150" t="s">
        <v>38</v>
      </c>
      <c r="FL36" s="237">
        <f t="shared" si="108"/>
        <v>0</v>
      </c>
      <c r="FM36" s="237">
        <f t="shared" si="109"/>
        <v>0</v>
      </c>
      <c r="FN36" s="238">
        <f t="shared" si="110"/>
        <v>0</v>
      </c>
      <c r="FO36" s="238">
        <f t="shared" si="111"/>
        <v>0</v>
      </c>
      <c r="FP36" s="238">
        <f t="shared" si="112"/>
        <v>0</v>
      </c>
      <c r="FQ36" s="238" t="str">
        <f t="shared" si="113"/>
        <v/>
      </c>
      <c r="FR36" s="238">
        <f t="shared" si="114"/>
        <v>0</v>
      </c>
      <c r="FS36" s="238">
        <f t="shared" si="15"/>
        <v>0</v>
      </c>
      <c r="FT36" s="238">
        <f t="shared" si="16"/>
        <v>0</v>
      </c>
      <c r="FU36" s="238">
        <f t="shared" si="17"/>
        <v>0</v>
      </c>
      <c r="FV36" s="238">
        <f t="shared" si="18"/>
        <v>0</v>
      </c>
      <c r="FW36" s="237">
        <f t="shared" si="115"/>
        <v>0</v>
      </c>
    </row>
    <row r="37" spans="1:179" s="90" customFormat="1" ht="15" customHeight="1" thickBot="1" x14ac:dyDescent="0.25">
      <c r="C37" s="91"/>
      <c r="D37" s="91"/>
      <c r="E37" s="91"/>
      <c r="F37" s="243"/>
      <c r="G37" s="92"/>
      <c r="H37" s="514"/>
      <c r="I37" s="515"/>
      <c r="J37" s="515"/>
      <c r="K37" s="515"/>
      <c r="L37" s="516"/>
      <c r="M37" s="262"/>
      <c r="N37" s="94"/>
      <c r="O37" s="95"/>
      <c r="P37" s="95"/>
      <c r="Q37" s="95"/>
      <c r="R37" s="263"/>
      <c r="S37" s="95"/>
      <c r="T37" s="95"/>
      <c r="U37" s="95"/>
      <c r="V37" s="217"/>
      <c r="W37" s="93"/>
      <c r="X37" s="95"/>
      <c r="Y37" s="93"/>
      <c r="Z37" s="154"/>
      <c r="AA37" s="223"/>
      <c r="AB37" s="121"/>
      <c r="AC37" s="122"/>
      <c r="AD37" s="122"/>
      <c r="AE37" s="122"/>
      <c r="AF37" s="122"/>
      <c r="AG37" s="244"/>
      <c r="AH37" s="123"/>
      <c r="AI37" s="124"/>
      <c r="AJ37" s="221"/>
      <c r="AK37" s="226"/>
      <c r="AL37" s="227"/>
      <c r="AM37" s="223"/>
      <c r="AN37" s="95"/>
      <c r="AO37" s="95"/>
      <c r="AP37" s="95"/>
      <c r="AQ37" s="95"/>
      <c r="AR37" s="95"/>
      <c r="AS37" s="97"/>
      <c r="AT37" s="93"/>
      <c r="AU37" s="102"/>
      <c r="AV37" s="276"/>
      <c r="AW37" s="277"/>
      <c r="AX37" s="277"/>
      <c r="AY37" s="277"/>
      <c r="AZ37" s="277"/>
      <c r="BA37" s="277"/>
      <c r="BB37" s="277"/>
      <c r="BC37" s="95"/>
      <c r="BD37" s="93"/>
      <c r="BE37" s="98"/>
      <c r="BF37" s="98"/>
      <c r="BG37" s="98"/>
      <c r="BH37" s="98"/>
      <c r="BI37" s="98"/>
      <c r="BJ37" s="98"/>
      <c r="BK37" s="95"/>
      <c r="BL37" s="93"/>
      <c r="BM37" s="96"/>
      <c r="BN37" s="99"/>
      <c r="BO37" s="98"/>
      <c r="BP37" s="98"/>
      <c r="BQ37" s="98"/>
      <c r="BR37" s="98"/>
      <c r="BS37" s="98"/>
      <c r="BT37" s="98"/>
      <c r="BU37" s="95"/>
      <c r="BV37" s="295"/>
      <c r="BW37" s="296"/>
      <c r="BX37" s="296"/>
      <c r="BY37" s="296"/>
      <c r="BZ37" s="296"/>
      <c r="CA37" s="296"/>
      <c r="CB37" s="296"/>
      <c r="CC37" s="296"/>
      <c r="CD37" s="295"/>
      <c r="CE37" s="296"/>
      <c r="CF37" s="296"/>
      <c r="CG37" s="296"/>
      <c r="CH37" s="296"/>
      <c r="CI37" s="296"/>
      <c r="CJ37" s="296"/>
      <c r="CK37" s="296"/>
      <c r="CL37" s="295"/>
      <c r="CM37" s="296"/>
      <c r="CN37" s="296"/>
      <c r="CO37" s="296"/>
      <c r="CP37" s="296"/>
      <c r="CQ37" s="296"/>
      <c r="CR37" s="296"/>
      <c r="CS37" s="296"/>
      <c r="CT37" s="297"/>
      <c r="CU37" s="307"/>
      <c r="CV37" s="296"/>
      <c r="CW37" s="296"/>
      <c r="CX37" s="296"/>
      <c r="CY37" s="296"/>
      <c r="CZ37" s="296"/>
      <c r="DA37" s="296"/>
      <c r="DB37" s="296"/>
      <c r="DC37" s="308"/>
      <c r="DD37" s="321"/>
      <c r="DE37" s="322"/>
      <c r="DF37" s="322"/>
      <c r="DG37" s="322"/>
      <c r="DH37" s="322"/>
      <c r="DI37" s="322"/>
      <c r="DJ37" s="322"/>
      <c r="DK37" s="323"/>
      <c r="DL37" s="93"/>
      <c r="DM37" s="311"/>
      <c r="DN37" s="98"/>
      <c r="DO37" s="98"/>
      <c r="DP37" s="98"/>
      <c r="DQ37" s="98"/>
      <c r="DR37" s="98"/>
      <c r="DS37" s="95"/>
      <c r="DT37" s="93"/>
      <c r="DU37" s="312"/>
      <c r="DV37" s="304"/>
      <c r="DW37" s="98"/>
      <c r="DX37" s="98"/>
      <c r="DY37" s="98"/>
      <c r="DZ37" s="98"/>
      <c r="EA37" s="98"/>
      <c r="EB37" s="95"/>
      <c r="EC37" s="93"/>
      <c r="ED37" s="312"/>
      <c r="EE37" s="185"/>
      <c r="EF37" s="183"/>
      <c r="EG37" s="93"/>
      <c r="EH37" s="93"/>
      <c r="EI37" s="185"/>
      <c r="EK37" s="245"/>
      <c r="EL37" s="245"/>
      <c r="EM37" s="245"/>
      <c r="EN37" s="245"/>
      <c r="EO37" s="245"/>
      <c r="EP37" s="245"/>
      <c r="EQ37" s="245"/>
      <c r="ER37" s="245"/>
      <c r="ES37" s="245"/>
      <c r="ET37" s="100"/>
      <c r="EU37" s="100"/>
      <c r="EV37" s="100"/>
      <c r="EW37" s="100"/>
      <c r="EX37" s="100"/>
      <c r="EY37" s="100"/>
      <c r="EZ37" s="100"/>
      <c r="FA37" s="100"/>
      <c r="FB37" s="100"/>
      <c r="FC37" s="100"/>
      <c r="FD37" s="100"/>
      <c r="FE37" s="100"/>
      <c r="FF37" s="100"/>
      <c r="FG37" s="100"/>
      <c r="FH37" s="100"/>
      <c r="FI37" s="100"/>
      <c r="FJ37" s="100"/>
      <c r="FL37" s="100"/>
      <c r="FM37" s="100"/>
      <c r="FN37" s="101"/>
      <c r="FO37" s="101"/>
      <c r="FP37" s="101"/>
      <c r="FQ37" s="101"/>
      <c r="FR37" s="101"/>
      <c r="FS37" s="246"/>
      <c r="FT37" s="101"/>
      <c r="FU37" s="246"/>
      <c r="FV37" s="246"/>
      <c r="FW37" s="100"/>
    </row>
    <row r="38" spans="1:179" s="33" customFormat="1" ht="12" customHeight="1" x14ac:dyDescent="0.2">
      <c r="G38" s="37"/>
      <c r="H38" s="251"/>
      <c r="I38" s="251"/>
      <c r="J38" s="252"/>
      <c r="K38" s="253"/>
      <c r="L38" s="252"/>
      <c r="M38" s="252"/>
      <c r="N38" s="47"/>
      <c r="O38" s="47"/>
      <c r="P38" s="49"/>
      <c r="Q38" s="41"/>
      <c r="R38" s="264"/>
      <c r="S38" s="41"/>
      <c r="T38" s="41"/>
      <c r="U38" s="41"/>
      <c r="V38" s="48"/>
      <c r="W38" s="47"/>
      <c r="X38" s="41"/>
      <c r="Y38" s="41"/>
      <c r="Z38" s="34"/>
      <c r="AA38" s="34"/>
      <c r="AB38" s="41"/>
      <c r="AC38" s="41"/>
      <c r="AD38" s="41"/>
      <c r="AE38" s="41"/>
      <c r="AF38" s="42"/>
      <c r="AG38" s="130"/>
      <c r="AH38" s="42"/>
      <c r="AI38" s="50"/>
      <c r="AJ38" s="51"/>
      <c r="AK38" s="230"/>
      <c r="AL38" s="231"/>
      <c r="AM38" s="42"/>
      <c r="AN38" s="42"/>
      <c r="AO38" s="162"/>
      <c r="AP38" s="162"/>
      <c r="AQ38" s="42"/>
      <c r="AR38" s="42"/>
      <c r="AS38" s="42"/>
      <c r="AT38" s="166"/>
      <c r="AU38" s="42"/>
      <c r="AV38" s="162"/>
      <c r="AW38" s="69"/>
      <c r="AX38" s="69"/>
      <c r="AY38" s="69"/>
      <c r="AZ38" s="69"/>
      <c r="BA38" s="69"/>
      <c r="BB38" s="69"/>
      <c r="BC38" s="42"/>
      <c r="BD38" s="42"/>
      <c r="BE38" s="69"/>
      <c r="BF38" s="69"/>
      <c r="BG38" s="69"/>
      <c r="BH38" s="69"/>
      <c r="BI38" s="69"/>
      <c r="BJ38" s="69"/>
      <c r="BK38" s="162"/>
      <c r="BL38" s="162"/>
      <c r="BM38" s="162"/>
      <c r="BN38" s="191"/>
      <c r="BO38" s="69"/>
      <c r="BP38" s="69"/>
      <c r="BQ38" s="69"/>
      <c r="BR38" s="69"/>
      <c r="BS38" s="69"/>
      <c r="BT38" s="69"/>
      <c r="BU38" s="191"/>
      <c r="BV38" s="282"/>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2"/>
      <c r="CT38" s="282"/>
      <c r="CU38" s="282"/>
      <c r="CV38" s="282"/>
      <c r="CW38" s="282"/>
      <c r="CX38" s="282"/>
      <c r="CY38" s="282"/>
      <c r="CZ38" s="282"/>
      <c r="DA38" s="282"/>
      <c r="DB38" s="282"/>
      <c r="DC38" s="282"/>
      <c r="DD38" s="314"/>
      <c r="DE38" s="314"/>
      <c r="DF38" s="314"/>
      <c r="DG38" s="314"/>
      <c r="DH38" s="314"/>
      <c r="DI38" s="314"/>
      <c r="DJ38" s="314"/>
      <c r="DK38" s="314"/>
      <c r="DL38" s="162"/>
      <c r="DM38" s="69"/>
      <c r="DN38" s="69"/>
      <c r="DO38" s="69"/>
      <c r="DP38" s="69"/>
      <c r="DQ38" s="69"/>
      <c r="DR38" s="69"/>
      <c r="DS38" s="162"/>
      <c r="DT38" s="162"/>
      <c r="DU38" s="162"/>
      <c r="DV38" s="69"/>
      <c r="DW38" s="69"/>
      <c r="DX38" s="69"/>
      <c r="DY38" s="69"/>
      <c r="DZ38" s="69"/>
      <c r="EA38" s="69"/>
      <c r="EB38" s="191"/>
      <c r="EC38" s="191"/>
      <c r="ED38" s="191"/>
      <c r="EE38" s="42"/>
      <c r="EF38" s="40"/>
      <c r="EG38" s="40"/>
      <c r="EH38" s="40"/>
      <c r="EI38" s="40"/>
      <c r="EK38" s="210"/>
      <c r="EL38" s="210"/>
      <c r="EM38" s="210"/>
      <c r="EN38" s="210"/>
      <c r="EO38" s="210"/>
      <c r="EP38" s="210"/>
      <c r="EQ38" s="210"/>
      <c r="ER38" s="210"/>
      <c r="ES38" s="210"/>
      <c r="ET38" s="40"/>
      <c r="EU38" s="40"/>
      <c r="EV38" s="40"/>
      <c r="EW38" s="40"/>
      <c r="EX38" s="40"/>
      <c r="EY38" s="40"/>
      <c r="EZ38" s="40"/>
      <c r="FA38" s="40"/>
      <c r="FB38" s="40"/>
      <c r="FC38" s="40"/>
      <c r="FD38" s="40"/>
      <c r="FE38" s="40"/>
      <c r="FF38" s="40"/>
      <c r="FN38" s="67"/>
      <c r="FO38" s="67"/>
      <c r="FP38" s="67"/>
      <c r="FQ38" s="67"/>
      <c r="FR38" s="67"/>
      <c r="FS38" s="67"/>
      <c r="FT38" s="67"/>
      <c r="FU38" s="67"/>
      <c r="FV38" s="67"/>
    </row>
    <row r="39" spans="1:179" s="33" customFormat="1" ht="12" customHeight="1" x14ac:dyDescent="0.2">
      <c r="G39" s="37"/>
      <c r="H39" s="513"/>
      <c r="I39" s="513"/>
      <c r="J39" s="513"/>
      <c r="K39" s="254"/>
      <c r="L39" s="255"/>
      <c r="M39" s="255"/>
      <c r="N39" s="47"/>
      <c r="O39" s="47"/>
      <c r="P39" s="49"/>
      <c r="Q39" s="41"/>
      <c r="R39" s="264"/>
      <c r="S39" s="41"/>
      <c r="T39" s="41"/>
      <c r="U39" s="41"/>
      <c r="V39" s="52"/>
      <c r="W39" s="47"/>
      <c r="X39" s="41"/>
      <c r="Y39" s="41"/>
      <c r="Z39" s="34"/>
      <c r="AA39" s="34"/>
      <c r="AB39" s="41"/>
      <c r="AC39" s="41"/>
      <c r="AD39" s="41"/>
      <c r="AE39" s="41"/>
      <c r="AF39" s="42"/>
      <c r="AG39" s="130"/>
      <c r="AH39" s="42"/>
      <c r="AI39" s="50"/>
      <c r="AJ39" s="51"/>
      <c r="AK39" s="230"/>
      <c r="AL39" s="231"/>
      <c r="AM39" s="42"/>
      <c r="AN39" s="42"/>
      <c r="AO39" s="162"/>
      <c r="AP39" s="162"/>
      <c r="AQ39" s="42"/>
      <c r="AR39" s="42"/>
      <c r="AS39" s="42"/>
      <c r="AT39" s="166"/>
      <c r="AU39" s="42"/>
      <c r="AV39" s="162"/>
      <c r="AW39" s="69"/>
      <c r="AX39" s="69"/>
      <c r="AY39" s="69"/>
      <c r="AZ39" s="69"/>
      <c r="BA39" s="69"/>
      <c r="BB39" s="69"/>
      <c r="BC39" s="42"/>
      <c r="BD39" s="42"/>
      <c r="BE39" s="69"/>
      <c r="BF39" s="69"/>
      <c r="BG39" s="69"/>
      <c r="BH39" s="69"/>
      <c r="BI39" s="69"/>
      <c r="BJ39" s="69"/>
      <c r="BK39" s="162"/>
      <c r="BL39" s="162"/>
      <c r="BM39" s="162"/>
      <c r="BN39" s="191"/>
      <c r="BO39" s="69"/>
      <c r="BP39" s="69"/>
      <c r="BQ39" s="69"/>
      <c r="BR39" s="69"/>
      <c r="BS39" s="69"/>
      <c r="BT39" s="69"/>
      <c r="BU39" s="191"/>
      <c r="BV39" s="282"/>
      <c r="BW39" s="282"/>
      <c r="BX39" s="282"/>
      <c r="BY39" s="282"/>
      <c r="BZ39" s="282"/>
      <c r="CA39" s="282"/>
      <c r="CB39" s="282"/>
      <c r="CC39" s="282"/>
      <c r="CD39" s="282"/>
      <c r="CE39" s="282"/>
      <c r="CF39" s="282"/>
      <c r="CG39" s="282"/>
      <c r="CH39" s="282"/>
      <c r="CI39" s="282"/>
      <c r="CJ39" s="282"/>
      <c r="CK39" s="282"/>
      <c r="CL39" s="282"/>
      <c r="CM39" s="282"/>
      <c r="CN39" s="282"/>
      <c r="CO39" s="282"/>
      <c r="CP39" s="282"/>
      <c r="CQ39" s="282"/>
      <c r="CR39" s="282"/>
      <c r="CS39" s="282"/>
      <c r="CT39" s="282"/>
      <c r="CU39" s="282"/>
      <c r="CV39" s="282"/>
      <c r="CW39" s="282"/>
      <c r="CX39" s="282"/>
      <c r="CY39" s="282"/>
      <c r="CZ39" s="282"/>
      <c r="DA39" s="282"/>
      <c r="DB39" s="282"/>
      <c r="DC39" s="282"/>
      <c r="DD39" s="314"/>
      <c r="DE39" s="314"/>
      <c r="DF39" s="314"/>
      <c r="DG39" s="314"/>
      <c r="DH39" s="314"/>
      <c r="DI39" s="314"/>
      <c r="DJ39" s="314"/>
      <c r="DK39" s="314"/>
      <c r="DL39" s="162"/>
      <c r="DM39" s="69"/>
      <c r="DN39" s="69"/>
      <c r="DO39" s="69"/>
      <c r="DP39" s="69"/>
      <c r="DQ39" s="69"/>
      <c r="DR39" s="69"/>
      <c r="DS39" s="162"/>
      <c r="DT39" s="162"/>
      <c r="DU39" s="162"/>
      <c r="DV39" s="69"/>
      <c r="DW39" s="69"/>
      <c r="DX39" s="69"/>
      <c r="DY39" s="69"/>
      <c r="DZ39" s="69"/>
      <c r="EA39" s="69"/>
      <c r="EB39" s="191"/>
      <c r="EC39" s="191"/>
      <c r="ED39" s="191"/>
      <c r="EE39" s="42"/>
      <c r="EF39" s="40"/>
      <c r="EG39" s="40"/>
      <c r="EH39" s="40"/>
      <c r="EI39" s="40"/>
      <c r="EK39" s="210"/>
      <c r="EL39" s="210"/>
      <c r="EM39" s="210"/>
      <c r="EN39" s="210"/>
      <c r="EO39" s="210"/>
      <c r="EP39" s="210"/>
      <c r="EQ39" s="210"/>
      <c r="ER39" s="210"/>
      <c r="ES39" s="210"/>
      <c r="ET39" s="40"/>
      <c r="EU39" s="40"/>
      <c r="EV39" s="40"/>
      <c r="EW39" s="40"/>
      <c r="EX39" s="40"/>
      <c r="EY39" s="40"/>
      <c r="EZ39" s="40"/>
      <c r="FA39" s="40"/>
      <c r="FB39" s="40"/>
      <c r="FC39" s="40"/>
      <c r="FD39" s="40"/>
      <c r="FE39" s="40"/>
      <c r="FF39" s="40"/>
      <c r="FN39" s="67"/>
      <c r="FO39" s="67"/>
      <c r="FP39" s="67"/>
      <c r="FQ39" s="67"/>
      <c r="FR39" s="67"/>
      <c r="FS39" s="67"/>
      <c r="FT39" s="67"/>
      <c r="FU39" s="67"/>
      <c r="FV39" s="67"/>
    </row>
    <row r="40" spans="1:179" s="33" customFormat="1" ht="12" customHeight="1" x14ac:dyDescent="0.2">
      <c r="G40" s="37"/>
      <c r="H40" s="254"/>
      <c r="I40" s="254"/>
      <c r="J40" s="254"/>
      <c r="K40" s="254"/>
      <c r="L40" s="255"/>
      <c r="M40" s="255"/>
      <c r="N40" s="47"/>
      <c r="O40" s="47"/>
      <c r="P40" s="49"/>
      <c r="Q40" s="41"/>
      <c r="R40" s="264"/>
      <c r="S40" s="41"/>
      <c r="T40" s="41"/>
      <c r="U40" s="41"/>
      <c r="V40" s="52"/>
      <c r="W40" s="47"/>
      <c r="X40" s="41"/>
      <c r="Y40" s="41"/>
      <c r="Z40" s="34"/>
      <c r="AA40" s="34"/>
      <c r="AB40" s="41"/>
      <c r="AC40" s="41"/>
      <c r="AD40" s="41"/>
      <c r="AE40" s="41"/>
      <c r="AF40" s="42"/>
      <c r="AG40" s="130"/>
      <c r="AH40" s="42"/>
      <c r="AI40" s="50"/>
      <c r="AJ40" s="51"/>
      <c r="AK40" s="230"/>
      <c r="AL40" s="231"/>
      <c r="AM40" s="42"/>
      <c r="AN40" s="42"/>
      <c r="AO40" s="162"/>
      <c r="AP40" s="162"/>
      <c r="AQ40" s="42"/>
      <c r="AR40" s="42"/>
      <c r="AS40" s="42"/>
      <c r="AT40" s="166"/>
      <c r="AU40" s="42"/>
      <c r="AV40" s="162"/>
      <c r="AW40" s="69"/>
      <c r="AX40" s="69"/>
      <c r="AY40" s="69"/>
      <c r="AZ40" s="69"/>
      <c r="BA40" s="69"/>
      <c r="BB40" s="69"/>
      <c r="BC40" s="42"/>
      <c r="BD40" s="42"/>
      <c r="BE40" s="69"/>
      <c r="BF40" s="69"/>
      <c r="BG40" s="69"/>
      <c r="BH40" s="69"/>
      <c r="BI40" s="69"/>
      <c r="BJ40" s="69"/>
      <c r="BK40" s="162"/>
      <c r="BL40" s="162"/>
      <c r="BM40" s="162"/>
      <c r="BN40" s="191"/>
      <c r="BO40" s="69"/>
      <c r="BP40" s="69"/>
      <c r="BQ40" s="69"/>
      <c r="BR40" s="69"/>
      <c r="BS40" s="69"/>
      <c r="BT40" s="69"/>
      <c r="BU40" s="191"/>
      <c r="BV40" s="282"/>
      <c r="BW40" s="282"/>
      <c r="BX40" s="282"/>
      <c r="BY40" s="282"/>
      <c r="BZ40" s="282"/>
      <c r="CA40" s="282"/>
      <c r="CB40" s="282"/>
      <c r="CC40" s="282"/>
      <c r="CD40" s="282"/>
      <c r="CE40" s="282"/>
      <c r="CF40" s="282"/>
      <c r="CG40" s="282"/>
      <c r="CH40" s="282"/>
      <c r="CI40" s="282"/>
      <c r="CJ40" s="282"/>
      <c r="CK40" s="282"/>
      <c r="CL40" s="282"/>
      <c r="CM40" s="282"/>
      <c r="CN40" s="282"/>
      <c r="CO40" s="282"/>
      <c r="CP40" s="282"/>
      <c r="CQ40" s="282"/>
      <c r="CR40" s="282"/>
      <c r="CS40" s="282"/>
      <c r="CT40" s="282"/>
      <c r="CU40" s="282"/>
      <c r="CV40" s="282"/>
      <c r="CW40" s="282"/>
      <c r="CX40" s="282"/>
      <c r="CY40" s="282"/>
      <c r="CZ40" s="282"/>
      <c r="DA40" s="282"/>
      <c r="DB40" s="282"/>
      <c r="DC40" s="282"/>
      <c r="DD40" s="314"/>
      <c r="DE40" s="314"/>
      <c r="DF40" s="314"/>
      <c r="DG40" s="314"/>
      <c r="DH40" s="314"/>
      <c r="DI40" s="314"/>
      <c r="DJ40" s="314"/>
      <c r="DK40" s="314"/>
      <c r="DL40" s="162"/>
      <c r="DM40" s="69"/>
      <c r="DN40" s="69"/>
      <c r="DO40" s="69"/>
      <c r="DP40" s="69"/>
      <c r="DQ40" s="69"/>
      <c r="DR40" s="69"/>
      <c r="DS40" s="162"/>
      <c r="DT40" s="162"/>
      <c r="DU40" s="162"/>
      <c r="DV40" s="69"/>
      <c r="DW40" s="69"/>
      <c r="DX40" s="69"/>
      <c r="DY40" s="69"/>
      <c r="DZ40" s="69"/>
      <c r="EA40" s="69"/>
      <c r="EB40" s="191"/>
      <c r="EC40" s="191"/>
      <c r="ED40" s="191"/>
      <c r="EE40" s="42"/>
      <c r="EF40" s="40"/>
      <c r="EG40" s="40"/>
      <c r="EH40" s="40"/>
      <c r="EI40" s="40"/>
      <c r="EK40" s="210"/>
      <c r="EL40" s="210"/>
      <c r="EM40" s="210"/>
      <c r="EN40" s="210"/>
      <c r="EO40" s="210"/>
      <c r="EP40" s="210"/>
      <c r="EQ40" s="210"/>
      <c r="ER40" s="210"/>
      <c r="ES40" s="210"/>
      <c r="ET40" s="40"/>
      <c r="EU40" s="40"/>
      <c r="EV40" s="40"/>
      <c r="EW40" s="40"/>
      <c r="EX40" s="40"/>
      <c r="EY40" s="40"/>
      <c r="EZ40" s="40"/>
      <c r="FA40" s="40"/>
      <c r="FB40" s="40"/>
      <c r="FC40" s="40"/>
      <c r="FD40" s="40"/>
      <c r="FE40" s="40"/>
      <c r="FF40" s="40"/>
      <c r="FN40" s="67"/>
      <c r="FO40" s="67"/>
      <c r="FP40" s="67"/>
      <c r="FQ40" s="67"/>
      <c r="FR40" s="67"/>
      <c r="FS40" s="67"/>
      <c r="FT40" s="67"/>
      <c r="FU40" s="67"/>
      <c r="FV40" s="67"/>
    </row>
    <row r="41" spans="1:179" s="33" customFormat="1" ht="12" customHeight="1" x14ac:dyDescent="0.2">
      <c r="G41" s="37"/>
      <c r="H41" s="254"/>
      <c r="I41" s="254"/>
      <c r="J41" s="254"/>
      <c r="K41" s="254"/>
      <c r="L41" s="255"/>
      <c r="M41" s="255"/>
      <c r="N41" s="47"/>
      <c r="O41" s="47"/>
      <c r="P41" s="49"/>
      <c r="Q41" s="41"/>
      <c r="R41" s="264"/>
      <c r="S41" s="41"/>
      <c r="T41" s="41"/>
      <c r="U41" s="41"/>
      <c r="V41" s="52"/>
      <c r="W41" s="47"/>
      <c r="X41" s="41"/>
      <c r="Y41" s="41"/>
      <c r="Z41" s="34"/>
      <c r="AA41" s="34"/>
      <c r="AB41" s="41"/>
      <c r="AC41" s="41"/>
      <c r="AD41" s="41"/>
      <c r="AE41" s="41"/>
      <c r="AF41" s="42"/>
      <c r="AG41" s="130"/>
      <c r="AH41" s="42"/>
      <c r="AI41" s="50"/>
      <c r="AJ41" s="51"/>
      <c r="AK41" s="230"/>
      <c r="AL41" s="231"/>
      <c r="AM41" s="42"/>
      <c r="AN41" s="42"/>
      <c r="AO41" s="162"/>
      <c r="AP41" s="162"/>
      <c r="AQ41" s="42"/>
      <c r="AR41" s="42"/>
      <c r="AS41" s="42"/>
      <c r="AT41" s="166"/>
      <c r="AU41" s="42"/>
      <c r="AV41" s="162"/>
      <c r="AW41" s="69"/>
      <c r="AX41" s="69"/>
      <c r="AY41" s="69"/>
      <c r="AZ41" s="69"/>
      <c r="BA41" s="69"/>
      <c r="BB41" s="69"/>
      <c r="BC41" s="42"/>
      <c r="BD41" s="42"/>
      <c r="BE41" s="69"/>
      <c r="BF41" s="69"/>
      <c r="BG41" s="69"/>
      <c r="BH41" s="69"/>
      <c r="BI41" s="69"/>
      <c r="BJ41" s="69"/>
      <c r="BK41" s="162"/>
      <c r="BL41" s="162"/>
      <c r="BM41" s="162"/>
      <c r="BN41" s="191"/>
      <c r="BO41" s="69"/>
      <c r="BP41" s="69"/>
      <c r="BQ41" s="69"/>
      <c r="BR41" s="69"/>
      <c r="BS41" s="69"/>
      <c r="BT41" s="69"/>
      <c r="BU41" s="191"/>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314"/>
      <c r="DE41" s="314"/>
      <c r="DF41" s="314"/>
      <c r="DG41" s="314"/>
      <c r="DH41" s="314"/>
      <c r="DI41" s="314"/>
      <c r="DJ41" s="314"/>
      <c r="DK41" s="314"/>
      <c r="DL41" s="162"/>
      <c r="DM41" s="69"/>
      <c r="DN41" s="69"/>
      <c r="DO41" s="69"/>
      <c r="DP41" s="69"/>
      <c r="DQ41" s="69"/>
      <c r="DR41" s="69"/>
      <c r="DS41" s="162"/>
      <c r="DT41" s="162"/>
      <c r="DU41" s="162"/>
      <c r="DV41" s="69"/>
      <c r="DW41" s="69"/>
      <c r="DX41" s="69"/>
      <c r="DY41" s="69"/>
      <c r="DZ41" s="69"/>
      <c r="EA41" s="69"/>
      <c r="EB41" s="191"/>
      <c r="EC41" s="191"/>
      <c r="ED41" s="191"/>
      <c r="EE41" s="42"/>
      <c r="EF41" s="40"/>
      <c r="EG41" s="40"/>
      <c r="EH41" s="40"/>
      <c r="EI41" s="40"/>
      <c r="EK41" s="210"/>
      <c r="EL41" s="210"/>
      <c r="EM41" s="210"/>
      <c r="EN41" s="210"/>
      <c r="EO41" s="210"/>
      <c r="EP41" s="210"/>
      <c r="EQ41" s="210"/>
      <c r="ER41" s="210"/>
      <c r="ES41" s="210"/>
      <c r="ET41" s="40"/>
      <c r="EU41" s="40"/>
      <c r="EV41" s="40"/>
      <c r="EW41" s="40"/>
      <c r="EX41" s="40"/>
      <c r="EY41" s="40"/>
      <c r="EZ41" s="40"/>
      <c r="FA41" s="40"/>
      <c r="FB41" s="40"/>
      <c r="FC41" s="40"/>
      <c r="FD41" s="40"/>
      <c r="FE41" s="40"/>
      <c r="FF41" s="40"/>
      <c r="FN41" s="67"/>
      <c r="FO41" s="67"/>
      <c r="FP41" s="67"/>
      <c r="FQ41" s="67"/>
      <c r="FR41" s="67"/>
      <c r="FS41" s="67"/>
      <c r="FT41" s="67"/>
      <c r="FU41" s="67"/>
      <c r="FV41" s="67"/>
    </row>
    <row r="42" spans="1:179" s="33" customFormat="1" ht="12" customHeight="1" x14ac:dyDescent="0.2">
      <c r="G42" s="37"/>
      <c r="H42" s="254"/>
      <c r="I42" s="254"/>
      <c r="J42" s="254"/>
      <c r="K42" s="254"/>
      <c r="L42" s="255"/>
      <c r="M42" s="255"/>
      <c r="N42" s="47"/>
      <c r="O42" s="47"/>
      <c r="P42" s="49"/>
      <c r="Q42" s="41"/>
      <c r="R42" s="264"/>
      <c r="S42" s="41"/>
      <c r="T42" s="41"/>
      <c r="U42" s="41"/>
      <c r="V42" s="52"/>
      <c r="W42" s="47"/>
      <c r="X42" s="41"/>
      <c r="Y42" s="41"/>
      <c r="Z42" s="34"/>
      <c r="AA42" s="34"/>
      <c r="AB42" s="41"/>
      <c r="AC42" s="41"/>
      <c r="AD42" s="41"/>
      <c r="AE42" s="41"/>
      <c r="AF42" s="42"/>
      <c r="AG42" s="130"/>
      <c r="AH42" s="42"/>
      <c r="AI42" s="50"/>
      <c r="AJ42" s="51"/>
      <c r="AK42" s="230"/>
      <c r="AL42" s="231"/>
      <c r="AM42" s="42"/>
      <c r="AN42" s="42"/>
      <c r="AO42" s="162"/>
      <c r="AP42" s="162"/>
      <c r="AQ42" s="42"/>
      <c r="AR42" s="42"/>
      <c r="AS42" s="42"/>
      <c r="AT42" s="166"/>
      <c r="AU42" s="42"/>
      <c r="AV42" s="162"/>
      <c r="AW42" s="69"/>
      <c r="AX42" s="69"/>
      <c r="AY42" s="69"/>
      <c r="AZ42" s="69"/>
      <c r="BA42" s="69"/>
      <c r="BB42" s="69"/>
      <c r="BC42" s="42"/>
      <c r="BD42" s="42"/>
      <c r="BE42" s="69"/>
      <c r="BF42" s="69"/>
      <c r="BG42" s="69"/>
      <c r="BH42" s="69"/>
      <c r="BI42" s="69"/>
      <c r="BJ42" s="69"/>
      <c r="BK42" s="162"/>
      <c r="BL42" s="162"/>
      <c r="BM42" s="162"/>
      <c r="BN42" s="191"/>
      <c r="BO42" s="69"/>
      <c r="BP42" s="69"/>
      <c r="BQ42" s="69"/>
      <c r="BR42" s="69"/>
      <c r="BS42" s="69"/>
      <c r="BT42" s="69"/>
      <c r="BU42" s="191"/>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314"/>
      <c r="DE42" s="314"/>
      <c r="DF42" s="314"/>
      <c r="DG42" s="314"/>
      <c r="DH42" s="314"/>
      <c r="DI42" s="314"/>
      <c r="DJ42" s="314"/>
      <c r="DK42" s="314"/>
      <c r="DL42" s="162"/>
      <c r="DM42" s="69"/>
      <c r="DN42" s="69"/>
      <c r="DO42" s="69"/>
      <c r="DP42" s="69"/>
      <c r="DQ42" s="69"/>
      <c r="DR42" s="69"/>
      <c r="DS42" s="162"/>
      <c r="DT42" s="162"/>
      <c r="DU42" s="162"/>
      <c r="DV42" s="69"/>
      <c r="DW42" s="69"/>
      <c r="DX42" s="69"/>
      <c r="DY42" s="69"/>
      <c r="DZ42" s="69"/>
      <c r="EA42" s="69"/>
      <c r="EB42" s="191"/>
      <c r="EC42" s="191"/>
      <c r="ED42" s="191"/>
      <c r="EE42" s="42"/>
      <c r="EF42" s="40"/>
      <c r="EG42" s="40"/>
      <c r="EH42" s="40"/>
      <c r="EI42" s="40"/>
      <c r="EK42" s="210"/>
      <c r="EL42" s="210"/>
      <c r="EM42" s="210"/>
      <c r="EN42" s="210"/>
      <c r="EO42" s="210"/>
      <c r="EP42" s="210"/>
      <c r="EQ42" s="210"/>
      <c r="ER42" s="210"/>
      <c r="ES42" s="210"/>
      <c r="ET42" s="40"/>
      <c r="EU42" s="40"/>
      <c r="EV42" s="40"/>
      <c r="EW42" s="40"/>
      <c r="EX42" s="40"/>
      <c r="EY42" s="40"/>
      <c r="EZ42" s="40"/>
      <c r="FA42" s="40"/>
      <c r="FB42" s="40"/>
      <c r="FC42" s="40"/>
      <c r="FD42" s="40"/>
      <c r="FE42" s="40"/>
      <c r="FF42" s="40"/>
      <c r="FN42" s="67"/>
      <c r="FO42" s="67"/>
      <c r="FP42" s="67"/>
      <c r="FQ42" s="67"/>
      <c r="FR42" s="67"/>
      <c r="FS42" s="67"/>
      <c r="FT42" s="67"/>
      <c r="FU42" s="67"/>
      <c r="FV42" s="67"/>
    </row>
    <row r="43" spans="1:179" s="33" customFormat="1" ht="12" customHeight="1" x14ac:dyDescent="0.2">
      <c r="G43" s="37"/>
      <c r="H43" s="254"/>
      <c r="I43" s="254"/>
      <c r="J43" s="256"/>
      <c r="K43" s="257"/>
      <c r="L43" s="255"/>
      <c r="M43" s="255"/>
      <c r="N43" s="47"/>
      <c r="O43" s="47"/>
      <c r="P43" s="49"/>
      <c r="Q43" s="41"/>
      <c r="R43" s="264"/>
      <c r="S43" s="41"/>
      <c r="T43" s="41"/>
      <c r="U43" s="41"/>
      <c r="V43" s="52"/>
      <c r="W43" s="47"/>
      <c r="X43" s="41"/>
      <c r="Y43" s="41"/>
      <c r="Z43" s="34"/>
      <c r="AA43" s="34"/>
      <c r="AB43" s="41"/>
      <c r="AC43" s="41"/>
      <c r="AD43" s="41"/>
      <c r="AE43" s="41"/>
      <c r="AF43" s="42"/>
      <c r="AG43" s="130"/>
      <c r="AH43" s="42"/>
      <c r="AI43" s="50"/>
      <c r="AJ43" s="51"/>
      <c r="AK43" s="230"/>
      <c r="AL43" s="231"/>
      <c r="AM43" s="42"/>
      <c r="AN43" s="42"/>
      <c r="AO43" s="162"/>
      <c r="AP43" s="162"/>
      <c r="AQ43" s="42"/>
      <c r="AR43" s="42"/>
      <c r="AS43" s="42"/>
      <c r="AT43" s="166"/>
      <c r="AU43" s="42"/>
      <c r="AV43" s="162"/>
      <c r="AW43" s="69"/>
      <c r="AX43" s="69"/>
      <c r="AY43" s="69"/>
      <c r="AZ43" s="69"/>
      <c r="BA43" s="69"/>
      <c r="BB43" s="69"/>
      <c r="BC43" s="42"/>
      <c r="BD43" s="42"/>
      <c r="BE43" s="69"/>
      <c r="BF43" s="69"/>
      <c r="BG43" s="69"/>
      <c r="BH43" s="69"/>
      <c r="BI43" s="69"/>
      <c r="BJ43" s="69"/>
      <c r="BK43" s="162"/>
      <c r="BL43" s="162"/>
      <c r="BM43" s="162"/>
      <c r="BN43" s="191"/>
      <c r="BO43" s="69"/>
      <c r="BP43" s="69"/>
      <c r="BQ43" s="69"/>
      <c r="BR43" s="69"/>
      <c r="BS43" s="69"/>
      <c r="BT43" s="69"/>
      <c r="BU43" s="191"/>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314"/>
      <c r="DE43" s="314"/>
      <c r="DF43" s="314"/>
      <c r="DG43" s="314"/>
      <c r="DH43" s="314"/>
      <c r="DI43" s="314"/>
      <c r="DJ43" s="314"/>
      <c r="DK43" s="314"/>
      <c r="DL43" s="162"/>
      <c r="DM43" s="69"/>
      <c r="DN43" s="69"/>
      <c r="DO43" s="69"/>
      <c r="DP43" s="69"/>
      <c r="DQ43" s="69"/>
      <c r="DR43" s="69"/>
      <c r="DS43" s="162"/>
      <c r="DT43" s="162"/>
      <c r="DU43" s="162"/>
      <c r="DV43" s="69"/>
      <c r="DW43" s="69"/>
      <c r="DX43" s="69"/>
      <c r="DY43" s="69"/>
      <c r="DZ43" s="69"/>
      <c r="EA43" s="69"/>
      <c r="EB43" s="191"/>
      <c r="EC43" s="191"/>
      <c r="ED43" s="191"/>
      <c r="EE43" s="42"/>
      <c r="EF43" s="40"/>
      <c r="EG43" s="40"/>
      <c r="EH43" s="40"/>
      <c r="EI43" s="40"/>
      <c r="EK43" s="210"/>
      <c r="EL43" s="210"/>
      <c r="EM43" s="210"/>
      <c r="EN43" s="210"/>
      <c r="EO43" s="210"/>
      <c r="EP43" s="210"/>
      <c r="EQ43" s="210"/>
      <c r="ER43" s="210"/>
      <c r="ES43" s="210"/>
      <c r="ET43" s="40"/>
      <c r="EU43" s="40"/>
      <c r="EV43" s="40"/>
      <c r="EW43" s="40"/>
      <c r="EX43" s="40"/>
      <c r="EY43" s="40"/>
      <c r="EZ43" s="40"/>
      <c r="FA43" s="40"/>
      <c r="FB43" s="40"/>
      <c r="FC43" s="40"/>
      <c r="FD43" s="40"/>
      <c r="FE43" s="40"/>
      <c r="FF43" s="40"/>
      <c r="FN43" s="67"/>
      <c r="FO43" s="67"/>
      <c r="FP43" s="67"/>
      <c r="FQ43" s="67"/>
      <c r="FR43" s="67"/>
      <c r="FS43" s="67"/>
      <c r="FT43" s="67"/>
      <c r="FU43" s="67"/>
      <c r="FV43" s="67"/>
    </row>
    <row r="44" spans="1:179" s="53" customFormat="1" ht="12" customHeight="1" x14ac:dyDescent="0.2">
      <c r="G44" s="37"/>
      <c r="H44" s="251"/>
      <c r="I44" s="251"/>
      <c r="J44" s="258"/>
      <c r="K44" s="259"/>
      <c r="L44" s="255"/>
      <c r="M44" s="255"/>
      <c r="N44" s="41"/>
      <c r="O44" s="41"/>
      <c r="P44" s="49"/>
      <c r="Q44" s="41"/>
      <c r="R44" s="264"/>
      <c r="S44" s="41"/>
      <c r="T44" s="41"/>
      <c r="U44" s="41"/>
      <c r="V44" s="52"/>
      <c r="W44" s="41"/>
      <c r="X44" s="41"/>
      <c r="Y44" s="41"/>
      <c r="Z44" s="34"/>
      <c r="AA44" s="34"/>
      <c r="AB44" s="41"/>
      <c r="AC44" s="41"/>
      <c r="AD44" s="41"/>
      <c r="AE44" s="41"/>
      <c r="AF44" s="40"/>
      <c r="AG44" s="40"/>
      <c r="AH44" s="40"/>
      <c r="AI44" s="42"/>
      <c r="AJ44" s="40"/>
      <c r="AK44" s="228"/>
      <c r="AL44" s="229"/>
      <c r="AM44" s="40"/>
      <c r="AN44" s="40"/>
      <c r="AO44" s="40"/>
      <c r="AP44" s="40"/>
      <c r="AQ44" s="40"/>
      <c r="AR44" s="40"/>
      <c r="AS44" s="40"/>
      <c r="AT44" s="166"/>
      <c r="AU44" s="40"/>
      <c r="AV44" s="40"/>
      <c r="AW44" s="70"/>
      <c r="AX44" s="70"/>
      <c r="AY44" s="70"/>
      <c r="AZ44" s="70"/>
      <c r="BA44" s="70"/>
      <c r="BB44" s="70"/>
      <c r="BC44" s="40"/>
      <c r="BD44" s="40"/>
      <c r="BE44" s="70"/>
      <c r="BF44" s="70"/>
      <c r="BG44" s="70"/>
      <c r="BH44" s="70"/>
      <c r="BI44" s="70"/>
      <c r="BJ44" s="70"/>
      <c r="BK44" s="40"/>
      <c r="BL44" s="162"/>
      <c r="BM44" s="43"/>
      <c r="BN44" s="40"/>
      <c r="BO44" s="70"/>
      <c r="BP44" s="70"/>
      <c r="BQ44" s="70"/>
      <c r="BR44" s="70"/>
      <c r="BS44" s="70"/>
      <c r="BT44" s="70"/>
      <c r="BU44" s="40"/>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9"/>
      <c r="CU44" s="298"/>
      <c r="CV44" s="298"/>
      <c r="CW44" s="298"/>
      <c r="CX44" s="298"/>
      <c r="CY44" s="298"/>
      <c r="CZ44" s="298"/>
      <c r="DA44" s="298"/>
      <c r="DB44" s="298"/>
      <c r="DC44" s="299"/>
      <c r="DD44" s="324"/>
      <c r="DE44" s="324"/>
      <c r="DF44" s="324"/>
      <c r="DG44" s="324"/>
      <c r="DH44" s="324"/>
      <c r="DI44" s="324"/>
      <c r="DJ44" s="324"/>
      <c r="DK44" s="314"/>
      <c r="DL44" s="43"/>
      <c r="DM44" s="70"/>
      <c r="DN44" s="70"/>
      <c r="DO44" s="70"/>
      <c r="DP44" s="70"/>
      <c r="DQ44" s="70"/>
      <c r="DR44" s="70"/>
      <c r="DS44" s="40"/>
      <c r="DT44" s="162"/>
      <c r="DU44" s="43"/>
      <c r="DV44" s="70"/>
      <c r="DW44" s="70"/>
      <c r="DX44" s="70"/>
      <c r="DY44" s="70"/>
      <c r="DZ44" s="70"/>
      <c r="EA44" s="70"/>
      <c r="EB44" s="40"/>
      <c r="EC44" s="191"/>
      <c r="ED44" s="43"/>
      <c r="EE44" s="43"/>
      <c r="EF44" s="43"/>
      <c r="EG44" s="43"/>
      <c r="EH44" s="43"/>
      <c r="EI44" s="43"/>
      <c r="EK44" s="54"/>
      <c r="EL44" s="54"/>
      <c r="EM44" s="54"/>
      <c r="EN44" s="54"/>
      <c r="EO44" s="54"/>
      <c r="EP44" s="54"/>
      <c r="EQ44" s="54"/>
      <c r="ER44" s="54"/>
      <c r="ES44" s="54"/>
      <c r="ET44" s="43"/>
      <c r="EU44" s="43"/>
      <c r="EV44" s="43"/>
      <c r="EW44" s="43"/>
      <c r="EX44" s="43"/>
      <c r="EY44" s="43"/>
      <c r="EZ44" s="43"/>
      <c r="FA44" s="43"/>
      <c r="FB44" s="43"/>
      <c r="FC44" s="43"/>
      <c r="FD44" s="43"/>
      <c r="FE44" s="43"/>
      <c r="FF44" s="32"/>
      <c r="FG44" s="32"/>
      <c r="FH44" s="32"/>
      <c r="FI44" s="32"/>
      <c r="FN44" s="74"/>
      <c r="FO44" s="74"/>
      <c r="FP44" s="74"/>
      <c r="FQ44" s="74"/>
      <c r="FR44" s="74"/>
      <c r="FS44" s="74"/>
      <c r="FT44" s="74"/>
      <c r="FU44" s="74"/>
      <c r="FV44" s="74"/>
    </row>
    <row r="45" spans="1:179" s="53" customFormat="1" ht="12" customHeight="1" x14ac:dyDescent="0.2">
      <c r="G45" s="37"/>
      <c r="H45" s="251"/>
      <c r="I45" s="251"/>
      <c r="J45" s="258"/>
      <c r="K45" s="259"/>
      <c r="L45" s="255"/>
      <c r="M45" s="255"/>
      <c r="N45" s="41"/>
      <c r="O45" s="41"/>
      <c r="P45" s="49"/>
      <c r="Q45" s="41"/>
      <c r="R45" s="264"/>
      <c r="S45" s="41"/>
      <c r="T45" s="41"/>
      <c r="U45" s="41"/>
      <c r="V45" s="52"/>
      <c r="W45" s="41"/>
      <c r="X45" s="41"/>
      <c r="Y45" s="41"/>
      <c r="Z45" s="34"/>
      <c r="AA45" s="34"/>
      <c r="AB45" s="41"/>
      <c r="AC45" s="41"/>
      <c r="AD45" s="41"/>
      <c r="AE45" s="41"/>
      <c r="AF45" s="40"/>
      <c r="AG45" s="40"/>
      <c r="AH45" s="40"/>
      <c r="AI45" s="42"/>
      <c r="AJ45" s="40"/>
      <c r="AK45" s="228"/>
      <c r="AL45" s="229"/>
      <c r="AM45" s="40"/>
      <c r="AN45" s="40"/>
      <c r="AO45" s="40"/>
      <c r="AP45" s="40"/>
      <c r="AQ45" s="40"/>
      <c r="AR45" s="40"/>
      <c r="AS45" s="40"/>
      <c r="AT45" s="166"/>
      <c r="AU45" s="40"/>
      <c r="AV45" s="40"/>
      <c r="AW45" s="70"/>
      <c r="AX45" s="70"/>
      <c r="AY45" s="70"/>
      <c r="AZ45" s="70"/>
      <c r="BA45" s="70"/>
      <c r="BB45" s="70"/>
      <c r="BC45" s="40"/>
      <c r="BD45" s="40"/>
      <c r="BE45" s="70"/>
      <c r="BF45" s="70"/>
      <c r="BG45" s="70"/>
      <c r="BH45" s="70"/>
      <c r="BI45" s="70"/>
      <c r="BJ45" s="70"/>
      <c r="BK45" s="40"/>
      <c r="BL45" s="162"/>
      <c r="BM45" s="43"/>
      <c r="BN45" s="40"/>
      <c r="BO45" s="70"/>
      <c r="BP45" s="70"/>
      <c r="BQ45" s="70"/>
      <c r="BR45" s="70"/>
      <c r="BS45" s="70"/>
      <c r="BT45" s="70"/>
      <c r="BU45" s="40"/>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9"/>
      <c r="CU45" s="298"/>
      <c r="CV45" s="298"/>
      <c r="CW45" s="298"/>
      <c r="CX45" s="298"/>
      <c r="CY45" s="298"/>
      <c r="CZ45" s="298"/>
      <c r="DA45" s="298"/>
      <c r="DB45" s="298"/>
      <c r="DC45" s="299"/>
      <c r="DD45" s="324"/>
      <c r="DE45" s="324"/>
      <c r="DF45" s="324"/>
      <c r="DG45" s="324"/>
      <c r="DH45" s="324"/>
      <c r="DI45" s="324"/>
      <c r="DJ45" s="324"/>
      <c r="DK45" s="314"/>
      <c r="DL45" s="43"/>
      <c r="DM45" s="70"/>
      <c r="DN45" s="70"/>
      <c r="DO45" s="70"/>
      <c r="DP45" s="70"/>
      <c r="DQ45" s="70"/>
      <c r="DR45" s="70"/>
      <c r="DS45" s="40"/>
      <c r="DT45" s="162"/>
      <c r="DU45" s="43"/>
      <c r="DV45" s="70"/>
      <c r="DW45" s="70"/>
      <c r="DX45" s="70"/>
      <c r="DY45" s="70"/>
      <c r="DZ45" s="70"/>
      <c r="EA45" s="70"/>
      <c r="EB45" s="40"/>
      <c r="EC45" s="191"/>
      <c r="ED45" s="43"/>
      <c r="EE45" s="43"/>
      <c r="EF45" s="43"/>
      <c r="EG45" s="43"/>
      <c r="EH45" s="43"/>
      <c r="EI45" s="43"/>
      <c r="EK45" s="54"/>
      <c r="EL45" s="54"/>
      <c r="EM45" s="54"/>
      <c r="EN45" s="54"/>
      <c r="EO45" s="54"/>
      <c r="EP45" s="54"/>
      <c r="EQ45" s="54"/>
      <c r="ER45" s="54"/>
      <c r="ES45" s="54"/>
      <c r="ET45" s="43"/>
      <c r="EU45" s="43"/>
      <c r="EV45" s="43"/>
      <c r="EW45" s="43"/>
      <c r="EX45" s="43"/>
      <c r="EY45" s="43"/>
      <c r="EZ45" s="43"/>
      <c r="FA45" s="43"/>
      <c r="FB45" s="43"/>
      <c r="FC45" s="43"/>
      <c r="FD45" s="43"/>
      <c r="FE45" s="43"/>
      <c r="FF45" s="32"/>
      <c r="FG45" s="32"/>
      <c r="FH45" s="32"/>
      <c r="FI45" s="32"/>
      <c r="FN45" s="74"/>
      <c r="FO45" s="74"/>
      <c r="FP45" s="74"/>
      <c r="FQ45" s="74"/>
      <c r="FR45" s="74"/>
      <c r="FS45" s="74"/>
      <c r="FT45" s="74"/>
      <c r="FU45" s="74"/>
      <c r="FV45" s="74"/>
    </row>
    <row r="46" spans="1:179" s="53" customFormat="1" ht="12" customHeight="1" x14ac:dyDescent="0.2">
      <c r="G46" s="37"/>
      <c r="H46" s="251"/>
      <c r="I46" s="251"/>
      <c r="J46" s="258"/>
      <c r="K46" s="259"/>
      <c r="L46" s="255"/>
      <c r="M46" s="255"/>
      <c r="N46" s="41"/>
      <c r="O46" s="41"/>
      <c r="P46" s="49"/>
      <c r="Q46" s="41"/>
      <c r="R46" s="264"/>
      <c r="S46" s="41"/>
      <c r="T46" s="41"/>
      <c r="U46" s="41"/>
      <c r="V46" s="52"/>
      <c r="W46" s="41"/>
      <c r="X46" s="41"/>
      <c r="Y46" s="41"/>
      <c r="Z46" s="34"/>
      <c r="AA46" s="34"/>
      <c r="AB46" s="41"/>
      <c r="AC46" s="41"/>
      <c r="AD46" s="41"/>
      <c r="AE46" s="41"/>
      <c r="AF46" s="40"/>
      <c r="AG46" s="40"/>
      <c r="AH46" s="40"/>
      <c r="AI46" s="42"/>
      <c r="AJ46" s="40"/>
      <c r="AK46" s="228"/>
      <c r="AL46" s="229"/>
      <c r="AM46" s="40"/>
      <c r="AN46" s="40"/>
      <c r="AO46" s="40"/>
      <c r="AP46" s="40"/>
      <c r="AQ46" s="40"/>
      <c r="AR46" s="40"/>
      <c r="AS46" s="40"/>
      <c r="AT46" s="166"/>
      <c r="AU46" s="40"/>
      <c r="AV46" s="40"/>
      <c r="AW46" s="70"/>
      <c r="AX46" s="70"/>
      <c r="AY46" s="70"/>
      <c r="AZ46" s="70"/>
      <c r="BA46" s="70"/>
      <c r="BB46" s="70"/>
      <c r="BC46" s="40"/>
      <c r="BD46" s="40"/>
      <c r="BE46" s="70"/>
      <c r="BF46" s="70"/>
      <c r="BG46" s="70"/>
      <c r="BH46" s="70"/>
      <c r="BI46" s="70"/>
      <c r="BJ46" s="70"/>
      <c r="BK46" s="40"/>
      <c r="BL46" s="162"/>
      <c r="BM46" s="43"/>
      <c r="BN46" s="40"/>
      <c r="BO46" s="70"/>
      <c r="BP46" s="70"/>
      <c r="BQ46" s="70"/>
      <c r="BR46" s="70"/>
      <c r="BS46" s="70"/>
      <c r="BT46" s="70"/>
      <c r="BU46" s="40"/>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9"/>
      <c r="CU46" s="298"/>
      <c r="CV46" s="298"/>
      <c r="CW46" s="298"/>
      <c r="CX46" s="298"/>
      <c r="CY46" s="298"/>
      <c r="CZ46" s="298"/>
      <c r="DA46" s="298"/>
      <c r="DB46" s="298"/>
      <c r="DC46" s="299"/>
      <c r="DD46" s="324"/>
      <c r="DE46" s="324"/>
      <c r="DF46" s="324"/>
      <c r="DG46" s="324"/>
      <c r="DH46" s="324"/>
      <c r="DI46" s="324"/>
      <c r="DJ46" s="324"/>
      <c r="DK46" s="314"/>
      <c r="DL46" s="43"/>
      <c r="DM46" s="70"/>
      <c r="DN46" s="70"/>
      <c r="DO46" s="70"/>
      <c r="DP46" s="70"/>
      <c r="DQ46" s="70"/>
      <c r="DR46" s="70"/>
      <c r="DS46" s="40"/>
      <c r="DT46" s="162"/>
      <c r="DU46" s="43"/>
      <c r="DV46" s="70"/>
      <c r="DW46" s="70"/>
      <c r="DX46" s="70"/>
      <c r="DY46" s="70"/>
      <c r="DZ46" s="70"/>
      <c r="EA46" s="70"/>
      <c r="EB46" s="40"/>
      <c r="EC46" s="191"/>
      <c r="ED46" s="43"/>
      <c r="EE46" s="43"/>
      <c r="EF46" s="43"/>
      <c r="EG46" s="43"/>
      <c r="EH46" s="43"/>
      <c r="EI46" s="43"/>
      <c r="EK46" s="54"/>
      <c r="EL46" s="54"/>
      <c r="EM46" s="54"/>
      <c r="EN46" s="54"/>
      <c r="EO46" s="54"/>
      <c r="EP46" s="54"/>
      <c r="EQ46" s="54"/>
      <c r="ER46" s="54"/>
      <c r="ES46" s="54"/>
      <c r="ET46" s="43"/>
      <c r="EU46" s="43"/>
      <c r="EV46" s="43"/>
      <c r="EW46" s="43"/>
      <c r="EX46" s="43"/>
      <c r="EY46" s="43"/>
      <c r="EZ46" s="43"/>
      <c r="FA46" s="43"/>
      <c r="FB46" s="43"/>
      <c r="FC46" s="43"/>
      <c r="FD46" s="43"/>
      <c r="FE46" s="43"/>
      <c r="FF46" s="32"/>
      <c r="FG46" s="32"/>
      <c r="FH46" s="32"/>
      <c r="FI46" s="32"/>
      <c r="FN46" s="74"/>
      <c r="FO46" s="74"/>
      <c r="FP46" s="74"/>
      <c r="FQ46" s="74"/>
      <c r="FR46" s="74"/>
      <c r="FS46" s="74"/>
      <c r="FT46" s="74"/>
      <c r="FU46" s="74"/>
      <c r="FV46" s="74"/>
    </row>
    <row r="47" spans="1:179" s="53" customFormat="1" ht="13.5" customHeight="1" x14ac:dyDescent="0.2">
      <c r="G47" s="37"/>
      <c r="H47" s="251"/>
      <c r="I47" s="251"/>
      <c r="J47" s="251"/>
      <c r="K47" s="254"/>
      <c r="L47" s="251"/>
      <c r="M47" s="251"/>
      <c r="N47" s="40"/>
      <c r="O47" s="40"/>
      <c r="P47" s="40"/>
      <c r="Q47" s="40"/>
      <c r="R47" s="251"/>
      <c r="S47" s="40"/>
      <c r="T47" s="40"/>
      <c r="U47" s="40"/>
      <c r="V47" s="166"/>
      <c r="W47" s="40"/>
      <c r="X47" s="40"/>
      <c r="Y47" s="40"/>
      <c r="Z47" s="34"/>
      <c r="AA47" s="34"/>
      <c r="AB47" s="40"/>
      <c r="AC47" s="40"/>
      <c r="AD47" s="40"/>
      <c r="AE47" s="40"/>
      <c r="AF47" s="40"/>
      <c r="AG47" s="40"/>
      <c r="AH47" s="40"/>
      <c r="AI47" s="40"/>
      <c r="AJ47" s="40"/>
      <c r="AK47" s="228"/>
      <c r="AL47" s="229"/>
      <c r="AM47" s="40"/>
      <c r="AN47" s="40"/>
      <c r="AO47" s="40"/>
      <c r="AP47" s="40"/>
      <c r="AQ47" s="40"/>
      <c r="AR47" s="40"/>
      <c r="AS47" s="40"/>
      <c r="AT47" s="166"/>
      <c r="AU47" s="40"/>
      <c r="AV47" s="40"/>
      <c r="AW47" s="70"/>
      <c r="AX47" s="70"/>
      <c r="AY47" s="70"/>
      <c r="AZ47" s="70"/>
      <c r="BA47" s="70"/>
      <c r="BB47" s="70"/>
      <c r="BC47" s="40"/>
      <c r="BD47" s="40"/>
      <c r="BE47" s="70"/>
      <c r="BF47" s="70"/>
      <c r="BG47" s="70"/>
      <c r="BH47" s="70"/>
      <c r="BI47" s="70"/>
      <c r="BJ47" s="70"/>
      <c r="BK47" s="40"/>
      <c r="BL47" s="162"/>
      <c r="BM47" s="43"/>
      <c r="BN47" s="40"/>
      <c r="BO47" s="70"/>
      <c r="BP47" s="70"/>
      <c r="BQ47" s="70"/>
      <c r="BR47" s="70"/>
      <c r="BS47" s="70"/>
      <c r="BT47" s="70"/>
      <c r="BU47" s="40"/>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9"/>
      <c r="CU47" s="298"/>
      <c r="CV47" s="298"/>
      <c r="CW47" s="298"/>
      <c r="CX47" s="298"/>
      <c r="CY47" s="298"/>
      <c r="CZ47" s="298"/>
      <c r="DA47" s="298"/>
      <c r="DB47" s="298"/>
      <c r="DC47" s="299"/>
      <c r="DD47" s="324"/>
      <c r="DE47" s="324"/>
      <c r="DF47" s="324"/>
      <c r="DG47" s="324"/>
      <c r="DH47" s="324"/>
      <c r="DI47" s="324"/>
      <c r="DJ47" s="324"/>
      <c r="DK47" s="314"/>
      <c r="DL47" s="43"/>
      <c r="DM47" s="70"/>
      <c r="DN47" s="70"/>
      <c r="DO47" s="70"/>
      <c r="DP47" s="70"/>
      <c r="DQ47" s="70"/>
      <c r="DR47" s="70"/>
      <c r="DS47" s="40"/>
      <c r="DT47" s="162"/>
      <c r="DU47" s="43"/>
      <c r="DV47" s="70"/>
      <c r="DW47" s="70"/>
      <c r="DX47" s="70"/>
      <c r="DY47" s="70"/>
      <c r="DZ47" s="70"/>
      <c r="EA47" s="70"/>
      <c r="EB47" s="40"/>
      <c r="EC47" s="191"/>
      <c r="ED47" s="43"/>
      <c r="EE47" s="43"/>
      <c r="EF47" s="43"/>
      <c r="EG47" s="43"/>
      <c r="EH47" s="43"/>
      <c r="EI47" s="43"/>
      <c r="EK47" s="54"/>
      <c r="EL47" s="54"/>
      <c r="EM47" s="54"/>
      <c r="EN47" s="54"/>
      <c r="EO47" s="54"/>
      <c r="EP47" s="54"/>
      <c r="EQ47" s="54"/>
      <c r="ER47" s="54"/>
      <c r="ES47" s="54"/>
      <c r="ET47" s="43"/>
      <c r="EU47" s="43"/>
      <c r="EV47" s="43"/>
      <c r="EW47" s="43"/>
      <c r="EX47" s="43"/>
      <c r="EY47" s="43"/>
      <c r="EZ47" s="43"/>
      <c r="FA47" s="43"/>
      <c r="FB47" s="43"/>
      <c r="FC47" s="43"/>
      <c r="FD47" s="43"/>
      <c r="FE47" s="43"/>
      <c r="FF47" s="32"/>
      <c r="FG47" s="32"/>
      <c r="FH47" s="32"/>
      <c r="FI47" s="32"/>
      <c r="FN47" s="74"/>
      <c r="FO47" s="74"/>
      <c r="FP47" s="74"/>
      <c r="FQ47" s="74"/>
      <c r="FR47" s="74"/>
      <c r="FS47" s="74"/>
      <c r="FT47" s="74"/>
      <c r="FU47" s="74"/>
      <c r="FV47" s="74"/>
    </row>
    <row r="48" spans="1:179" s="54" customFormat="1" x14ac:dyDescent="0.2">
      <c r="G48" s="64"/>
      <c r="H48" s="258"/>
      <c r="I48" s="258"/>
      <c r="J48" s="256"/>
      <c r="K48" s="257"/>
      <c r="L48" s="260"/>
      <c r="M48" s="260"/>
      <c r="N48" s="55"/>
      <c r="O48" s="57"/>
      <c r="P48" s="57"/>
      <c r="Q48" s="55"/>
      <c r="R48" s="260"/>
      <c r="S48" s="55"/>
      <c r="T48" s="57"/>
      <c r="U48" s="57"/>
      <c r="V48" s="56"/>
      <c r="W48" s="55"/>
      <c r="X48" s="58"/>
      <c r="Y48" s="58"/>
      <c r="Z48" s="58"/>
      <c r="AA48" s="58"/>
      <c r="AB48" s="58"/>
      <c r="AC48" s="58"/>
      <c r="AD48" s="58"/>
      <c r="AE48" s="56"/>
      <c r="AF48" s="56"/>
      <c r="AG48" s="56"/>
      <c r="AH48" s="56"/>
      <c r="AI48" s="56"/>
      <c r="AJ48" s="56"/>
      <c r="AK48" s="232"/>
      <c r="AL48" s="233"/>
      <c r="AM48" s="56"/>
      <c r="AN48" s="56"/>
      <c r="AO48" s="56"/>
      <c r="AP48" s="56"/>
      <c r="AQ48" s="58"/>
      <c r="AR48" s="56"/>
      <c r="AS48" s="56"/>
      <c r="AT48" s="59"/>
      <c r="AU48" s="56"/>
      <c r="AV48" s="56"/>
      <c r="AW48" s="71"/>
      <c r="AX48" s="71"/>
      <c r="AY48" s="71"/>
      <c r="AZ48" s="71"/>
      <c r="BA48" s="71"/>
      <c r="BB48" s="71"/>
      <c r="BC48" s="56"/>
      <c r="BD48" s="56"/>
      <c r="BE48" s="71"/>
      <c r="BF48" s="71"/>
      <c r="BG48" s="71"/>
      <c r="BH48" s="71"/>
      <c r="BI48" s="71"/>
      <c r="BJ48" s="71"/>
      <c r="BK48" s="56"/>
      <c r="BL48" s="59"/>
      <c r="BN48" s="56"/>
      <c r="BO48" s="71"/>
      <c r="BP48" s="71"/>
      <c r="BQ48" s="71"/>
      <c r="BR48" s="71"/>
      <c r="BS48" s="71"/>
      <c r="BT48" s="71"/>
      <c r="BU48" s="56"/>
      <c r="BV48" s="300"/>
      <c r="BW48" s="300"/>
      <c r="BX48" s="300"/>
      <c r="BY48" s="300"/>
      <c r="BZ48" s="300"/>
      <c r="CA48" s="300"/>
      <c r="CB48" s="300"/>
      <c r="CC48" s="300"/>
      <c r="CD48" s="300"/>
      <c r="CE48" s="300"/>
      <c r="CF48" s="300"/>
      <c r="CG48" s="300"/>
      <c r="CH48" s="300"/>
      <c r="CI48" s="300"/>
      <c r="CJ48" s="300"/>
      <c r="CK48" s="300"/>
      <c r="CL48" s="300"/>
      <c r="CM48" s="300"/>
      <c r="CN48" s="300"/>
      <c r="CO48" s="300"/>
      <c r="CP48" s="300"/>
      <c r="CQ48" s="300"/>
      <c r="CR48" s="300"/>
      <c r="CS48" s="300"/>
      <c r="CT48" s="301"/>
      <c r="CU48" s="300"/>
      <c r="CV48" s="300"/>
      <c r="CW48" s="300"/>
      <c r="CX48" s="300"/>
      <c r="CY48" s="300"/>
      <c r="CZ48" s="300"/>
      <c r="DA48" s="300"/>
      <c r="DB48" s="300"/>
      <c r="DC48" s="301"/>
      <c r="DD48" s="325"/>
      <c r="DE48" s="325"/>
      <c r="DF48" s="325"/>
      <c r="DG48" s="325"/>
      <c r="DH48" s="325"/>
      <c r="DI48" s="325"/>
      <c r="DJ48" s="325"/>
      <c r="DK48" s="326"/>
      <c r="DM48" s="71"/>
      <c r="DN48" s="71"/>
      <c r="DO48" s="71"/>
      <c r="DP48" s="71"/>
      <c r="DQ48" s="71"/>
      <c r="DR48" s="71"/>
      <c r="DS48" s="56"/>
      <c r="DT48" s="59"/>
      <c r="DV48" s="71"/>
      <c r="DW48" s="71"/>
      <c r="DX48" s="71"/>
      <c r="DY48" s="71"/>
      <c r="DZ48" s="71"/>
      <c r="EA48" s="71"/>
      <c r="EB48" s="56"/>
      <c r="EC48" s="59"/>
      <c r="FN48" s="75"/>
      <c r="FO48" s="75"/>
      <c r="FP48" s="75"/>
      <c r="FQ48" s="75"/>
      <c r="FR48" s="75"/>
      <c r="FS48" s="75"/>
      <c r="FT48" s="75"/>
      <c r="FU48" s="75"/>
      <c r="FV48" s="75"/>
    </row>
    <row r="49" spans="7:178" s="53" customFormat="1" x14ac:dyDescent="0.2">
      <c r="G49" s="37"/>
      <c r="H49" s="251"/>
      <c r="I49" s="251"/>
      <c r="J49" s="256"/>
      <c r="K49" s="257"/>
      <c r="L49" s="256"/>
      <c r="M49" s="256"/>
      <c r="N49" s="33"/>
      <c r="O49" s="33"/>
      <c r="P49" s="34"/>
      <c r="Q49" s="33"/>
      <c r="R49" s="256"/>
      <c r="S49" s="33"/>
      <c r="T49" s="33"/>
      <c r="U49" s="33"/>
      <c r="V49" s="34"/>
      <c r="W49" s="33"/>
      <c r="X49" s="33"/>
      <c r="Y49" s="33"/>
      <c r="Z49" s="34"/>
      <c r="AA49" s="34"/>
      <c r="AB49" s="33"/>
      <c r="AC49" s="33"/>
      <c r="AD49" s="33"/>
      <c r="AE49" s="33"/>
      <c r="AF49" s="33"/>
      <c r="AG49" s="33"/>
      <c r="AH49" s="33"/>
      <c r="AI49" s="34"/>
      <c r="AJ49" s="33"/>
      <c r="AK49" s="228"/>
      <c r="AL49" s="229"/>
      <c r="AM49" s="33"/>
      <c r="AN49" s="33"/>
      <c r="AO49" s="33"/>
      <c r="AP49" s="33"/>
      <c r="AQ49" s="33"/>
      <c r="AR49" s="33"/>
      <c r="AS49" s="33"/>
      <c r="AT49" s="34"/>
      <c r="AU49" s="33"/>
      <c r="AV49" s="33"/>
      <c r="AW49" s="67"/>
      <c r="AX49" s="67"/>
      <c r="AY49" s="67"/>
      <c r="AZ49" s="67"/>
      <c r="BA49" s="67"/>
      <c r="BB49" s="67"/>
      <c r="BC49" s="33"/>
      <c r="BD49" s="33"/>
      <c r="BE49" s="67"/>
      <c r="BF49" s="67"/>
      <c r="BG49" s="67"/>
      <c r="BH49" s="67"/>
      <c r="BI49" s="67"/>
      <c r="BJ49" s="67"/>
      <c r="BK49" s="33"/>
      <c r="BL49" s="34"/>
      <c r="BM49" s="32"/>
      <c r="BN49" s="33"/>
      <c r="BO49" s="67"/>
      <c r="BP49" s="67"/>
      <c r="BQ49" s="67"/>
      <c r="BR49" s="67"/>
      <c r="BS49" s="67"/>
      <c r="BT49" s="67"/>
      <c r="BU49" s="33"/>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280"/>
      <c r="CU49" s="302"/>
      <c r="CV49" s="302"/>
      <c r="CW49" s="302"/>
      <c r="CX49" s="302"/>
      <c r="CY49" s="302"/>
      <c r="CZ49" s="302"/>
      <c r="DA49" s="302"/>
      <c r="DB49" s="302"/>
      <c r="DC49" s="280"/>
      <c r="DD49" s="327"/>
      <c r="DE49" s="327"/>
      <c r="DF49" s="327"/>
      <c r="DG49" s="327"/>
      <c r="DH49" s="327"/>
      <c r="DI49" s="327"/>
      <c r="DJ49" s="327"/>
      <c r="DK49" s="328"/>
      <c r="DL49" s="32"/>
      <c r="DM49" s="67"/>
      <c r="DN49" s="67"/>
      <c r="DO49" s="67"/>
      <c r="DP49" s="67"/>
      <c r="DQ49" s="67"/>
      <c r="DR49" s="67"/>
      <c r="DS49" s="33"/>
      <c r="DT49" s="34"/>
      <c r="DU49" s="32"/>
      <c r="DV49" s="67"/>
      <c r="DW49" s="67"/>
      <c r="DX49" s="67"/>
      <c r="DY49" s="67"/>
      <c r="DZ49" s="67"/>
      <c r="EA49" s="67"/>
      <c r="EB49" s="33"/>
      <c r="EC49" s="34"/>
      <c r="ED49" s="32"/>
      <c r="EE49" s="32"/>
      <c r="EF49" s="32"/>
      <c r="EG49" s="32"/>
      <c r="EH49" s="32"/>
      <c r="EI49" s="32"/>
      <c r="EK49" s="54"/>
      <c r="EL49" s="54"/>
      <c r="EM49" s="54"/>
      <c r="EN49" s="54"/>
      <c r="EO49" s="54"/>
      <c r="EP49" s="54"/>
      <c r="EQ49" s="54"/>
      <c r="ER49" s="54"/>
      <c r="ES49" s="54"/>
      <c r="ET49" s="32"/>
      <c r="EU49" s="32"/>
      <c r="EV49" s="32"/>
      <c r="EW49" s="32"/>
      <c r="EX49" s="32"/>
      <c r="EY49" s="32"/>
      <c r="EZ49" s="32"/>
      <c r="FA49" s="32"/>
      <c r="FB49" s="32"/>
      <c r="FC49" s="32"/>
      <c r="FD49" s="32"/>
      <c r="FE49" s="32"/>
      <c r="FF49" s="32"/>
      <c r="FG49" s="32"/>
      <c r="FH49" s="32"/>
      <c r="FI49" s="32"/>
      <c r="FN49" s="74"/>
      <c r="FO49" s="74"/>
      <c r="FP49" s="74"/>
      <c r="FQ49" s="74"/>
      <c r="FR49" s="74"/>
      <c r="FS49" s="74"/>
      <c r="FT49" s="74"/>
      <c r="FU49" s="74"/>
      <c r="FV49" s="74"/>
    </row>
    <row r="50" spans="7:178" s="53" customFormat="1" x14ac:dyDescent="0.2">
      <c r="G50" s="37"/>
      <c r="H50" s="251"/>
      <c r="I50" s="251"/>
      <c r="J50" s="256"/>
      <c r="K50" s="257"/>
      <c r="L50" s="256"/>
      <c r="M50" s="256"/>
      <c r="N50" s="33"/>
      <c r="O50" s="33"/>
      <c r="P50" s="34"/>
      <c r="Q50" s="33"/>
      <c r="R50" s="256"/>
      <c r="S50" s="33"/>
      <c r="T50" s="33"/>
      <c r="U50" s="33"/>
      <c r="V50" s="34"/>
      <c r="W50" s="33"/>
      <c r="X50" s="33"/>
      <c r="Y50" s="33"/>
      <c r="Z50" s="34"/>
      <c r="AA50" s="34"/>
      <c r="AB50" s="33"/>
      <c r="AC50" s="33"/>
      <c r="AD50" s="33"/>
      <c r="AE50" s="33"/>
      <c r="AF50" s="33"/>
      <c r="AG50" s="33"/>
      <c r="AH50" s="33"/>
      <c r="AI50" s="34"/>
      <c r="AJ50" s="33"/>
      <c r="AK50" s="228"/>
      <c r="AL50" s="229"/>
      <c r="AM50" s="33"/>
      <c r="AN50" s="33"/>
      <c r="AO50" s="33"/>
      <c r="AP50" s="33"/>
      <c r="AQ50" s="33"/>
      <c r="AR50" s="33"/>
      <c r="AS50" s="33"/>
      <c r="AT50" s="34"/>
      <c r="AU50" s="33"/>
      <c r="AV50" s="33"/>
      <c r="AW50" s="67"/>
      <c r="AX50" s="67"/>
      <c r="AY50" s="67"/>
      <c r="AZ50" s="67"/>
      <c r="BA50" s="67"/>
      <c r="BB50" s="67"/>
      <c r="BC50" s="33"/>
      <c r="BD50" s="33"/>
      <c r="BE50" s="67"/>
      <c r="BF50" s="67"/>
      <c r="BG50" s="67"/>
      <c r="BH50" s="67"/>
      <c r="BI50" s="67"/>
      <c r="BJ50" s="67"/>
      <c r="BK50" s="33"/>
      <c r="BL50" s="34"/>
      <c r="BM50" s="32"/>
      <c r="BN50" s="33"/>
      <c r="BO50" s="67"/>
      <c r="BP50" s="67"/>
      <c r="BQ50" s="67"/>
      <c r="BR50" s="67"/>
      <c r="BS50" s="67"/>
      <c r="BT50" s="67"/>
      <c r="BU50" s="33"/>
      <c r="BV50" s="302"/>
      <c r="BW50" s="302"/>
      <c r="BX50" s="302"/>
      <c r="BY50" s="302"/>
      <c r="BZ50" s="302"/>
      <c r="CA50" s="302"/>
      <c r="CB50" s="302"/>
      <c r="CC50" s="302"/>
      <c r="CD50" s="302"/>
      <c r="CE50" s="302"/>
      <c r="CF50" s="302"/>
      <c r="CG50" s="302"/>
      <c r="CH50" s="302"/>
      <c r="CI50" s="302"/>
      <c r="CJ50" s="302"/>
      <c r="CK50" s="302"/>
      <c r="CL50" s="302"/>
      <c r="CM50" s="302"/>
      <c r="CN50" s="302"/>
      <c r="CO50" s="302"/>
      <c r="CP50" s="302"/>
      <c r="CQ50" s="302"/>
      <c r="CR50" s="302"/>
      <c r="CS50" s="302"/>
      <c r="CT50" s="280"/>
      <c r="CU50" s="302"/>
      <c r="CV50" s="302"/>
      <c r="CW50" s="302"/>
      <c r="CX50" s="302"/>
      <c r="CY50" s="302"/>
      <c r="CZ50" s="302"/>
      <c r="DA50" s="302"/>
      <c r="DB50" s="302"/>
      <c r="DC50" s="280"/>
      <c r="DD50" s="327"/>
      <c r="DE50" s="327"/>
      <c r="DF50" s="327"/>
      <c r="DG50" s="327"/>
      <c r="DH50" s="327"/>
      <c r="DI50" s="327"/>
      <c r="DJ50" s="327"/>
      <c r="DK50" s="328"/>
      <c r="DL50" s="32"/>
      <c r="DM50" s="67"/>
      <c r="DN50" s="67"/>
      <c r="DO50" s="67"/>
      <c r="DP50" s="67"/>
      <c r="DQ50" s="67"/>
      <c r="DR50" s="67"/>
      <c r="DS50" s="33"/>
      <c r="DT50" s="34"/>
      <c r="DU50" s="32"/>
      <c r="DV50" s="67"/>
      <c r="DW50" s="67"/>
      <c r="DX50" s="67"/>
      <c r="DY50" s="67"/>
      <c r="DZ50" s="67"/>
      <c r="EA50" s="67"/>
      <c r="EB50" s="33"/>
      <c r="EC50" s="34"/>
      <c r="ED50" s="32"/>
      <c r="EE50" s="32"/>
      <c r="EF50" s="32"/>
      <c r="EG50" s="32"/>
      <c r="EH50" s="32"/>
      <c r="EI50" s="32"/>
      <c r="EK50" s="54"/>
      <c r="EL50" s="54"/>
      <c r="EM50" s="54"/>
      <c r="EN50" s="54"/>
      <c r="EO50" s="54"/>
      <c r="EP50" s="54"/>
      <c r="EQ50" s="54"/>
      <c r="ER50" s="54"/>
      <c r="ES50" s="54"/>
      <c r="ET50" s="32"/>
      <c r="EU50" s="32"/>
      <c r="EV50" s="32"/>
      <c r="EW50" s="32"/>
      <c r="EX50" s="32"/>
      <c r="EY50" s="32"/>
      <c r="EZ50" s="32"/>
      <c r="FA50" s="32"/>
      <c r="FB50" s="32"/>
      <c r="FC50" s="32"/>
      <c r="FD50" s="32"/>
      <c r="FE50" s="32"/>
      <c r="FF50" s="32"/>
      <c r="FG50" s="32"/>
      <c r="FH50" s="32"/>
      <c r="FI50" s="32"/>
      <c r="FN50" s="74"/>
      <c r="FO50" s="74"/>
      <c r="FP50" s="74"/>
      <c r="FQ50" s="74"/>
      <c r="FR50" s="74"/>
      <c r="FS50" s="74"/>
      <c r="FT50" s="74"/>
      <c r="FU50" s="74"/>
      <c r="FV50" s="74"/>
    </row>
    <row r="51" spans="7:178" s="53" customFormat="1" x14ac:dyDescent="0.2">
      <c r="G51" s="37"/>
      <c r="H51" s="251"/>
      <c r="I51" s="251"/>
      <c r="J51" s="256"/>
      <c r="K51" s="257"/>
      <c r="L51" s="256"/>
      <c r="M51" s="256"/>
      <c r="N51" s="33"/>
      <c r="O51" s="33"/>
      <c r="P51" s="34"/>
      <c r="Q51" s="33"/>
      <c r="R51" s="256"/>
      <c r="S51" s="33"/>
      <c r="T51" s="33"/>
      <c r="U51" s="33"/>
      <c r="V51" s="34"/>
      <c r="W51" s="33"/>
      <c r="X51" s="33"/>
      <c r="Y51" s="33"/>
      <c r="Z51" s="34"/>
      <c r="AA51" s="34"/>
      <c r="AB51" s="33"/>
      <c r="AC51" s="33"/>
      <c r="AD51" s="33"/>
      <c r="AE51" s="33"/>
      <c r="AF51" s="33"/>
      <c r="AG51" s="33"/>
      <c r="AH51" s="33"/>
      <c r="AI51" s="34"/>
      <c r="AJ51" s="33"/>
      <c r="AK51" s="228"/>
      <c r="AL51" s="229"/>
      <c r="AM51" s="33"/>
      <c r="AN51" s="33"/>
      <c r="AO51" s="33"/>
      <c r="AP51" s="33"/>
      <c r="AQ51" s="33"/>
      <c r="AR51" s="33"/>
      <c r="AS51" s="33"/>
      <c r="AT51" s="34"/>
      <c r="AU51" s="33"/>
      <c r="AV51" s="33"/>
      <c r="AW51" s="67"/>
      <c r="AX51" s="67"/>
      <c r="AY51" s="67"/>
      <c r="AZ51" s="67"/>
      <c r="BA51" s="67"/>
      <c r="BB51" s="67"/>
      <c r="BC51" s="33"/>
      <c r="BD51" s="33"/>
      <c r="BE51" s="67"/>
      <c r="BF51" s="67"/>
      <c r="BG51" s="67"/>
      <c r="BH51" s="67"/>
      <c r="BI51" s="67"/>
      <c r="BJ51" s="67"/>
      <c r="BK51" s="33"/>
      <c r="BL51" s="34"/>
      <c r="BM51" s="32"/>
      <c r="BN51" s="33"/>
      <c r="BO51" s="67"/>
      <c r="BP51" s="67"/>
      <c r="BQ51" s="67"/>
      <c r="BR51" s="67"/>
      <c r="BS51" s="67"/>
      <c r="BT51" s="67"/>
      <c r="BU51" s="33"/>
      <c r="BV51" s="302"/>
      <c r="BW51" s="302"/>
      <c r="BX51" s="302"/>
      <c r="BY51" s="302"/>
      <c r="BZ51" s="302"/>
      <c r="CA51" s="302"/>
      <c r="CB51" s="302"/>
      <c r="CC51" s="302"/>
      <c r="CD51" s="302"/>
      <c r="CE51" s="302"/>
      <c r="CF51" s="302"/>
      <c r="CG51" s="302"/>
      <c r="CH51" s="302"/>
      <c r="CI51" s="302"/>
      <c r="CJ51" s="302"/>
      <c r="CK51" s="302"/>
      <c r="CL51" s="302"/>
      <c r="CM51" s="302"/>
      <c r="CN51" s="302"/>
      <c r="CO51" s="302"/>
      <c r="CP51" s="302"/>
      <c r="CQ51" s="302"/>
      <c r="CR51" s="302"/>
      <c r="CS51" s="302"/>
      <c r="CT51" s="280"/>
      <c r="CU51" s="302"/>
      <c r="CV51" s="302"/>
      <c r="CW51" s="302"/>
      <c r="CX51" s="302"/>
      <c r="CY51" s="302"/>
      <c r="CZ51" s="302"/>
      <c r="DA51" s="302"/>
      <c r="DB51" s="302"/>
      <c r="DC51" s="280"/>
      <c r="DD51" s="327"/>
      <c r="DE51" s="327"/>
      <c r="DF51" s="327"/>
      <c r="DG51" s="327"/>
      <c r="DH51" s="327"/>
      <c r="DI51" s="327"/>
      <c r="DJ51" s="327"/>
      <c r="DK51" s="328"/>
      <c r="DL51" s="32"/>
      <c r="DM51" s="67"/>
      <c r="DN51" s="67"/>
      <c r="DO51" s="67"/>
      <c r="DP51" s="67"/>
      <c r="DQ51" s="67"/>
      <c r="DR51" s="67"/>
      <c r="DS51" s="33"/>
      <c r="DT51" s="34"/>
      <c r="DU51" s="32"/>
      <c r="DV51" s="67"/>
      <c r="DW51" s="67"/>
      <c r="DX51" s="67"/>
      <c r="DY51" s="67"/>
      <c r="DZ51" s="67"/>
      <c r="EA51" s="67"/>
      <c r="EB51" s="33"/>
      <c r="EC51" s="34"/>
      <c r="ED51" s="32"/>
      <c r="EE51" s="32"/>
      <c r="EF51" s="32"/>
      <c r="EG51" s="32"/>
      <c r="EH51" s="32"/>
      <c r="EI51" s="32"/>
      <c r="EK51" s="54"/>
      <c r="EL51" s="54"/>
      <c r="EM51" s="54"/>
      <c r="EN51" s="54"/>
      <c r="EO51" s="54"/>
      <c r="EP51" s="54"/>
      <c r="EQ51" s="54"/>
      <c r="ER51" s="54"/>
      <c r="ES51" s="54"/>
      <c r="ET51" s="32"/>
      <c r="EU51" s="32"/>
      <c r="EV51" s="32"/>
      <c r="EW51" s="32"/>
      <c r="EX51" s="32"/>
      <c r="EY51" s="32"/>
      <c r="EZ51" s="32"/>
      <c r="FA51" s="32"/>
      <c r="FB51" s="32"/>
      <c r="FC51" s="32"/>
      <c r="FD51" s="32"/>
      <c r="FE51" s="32"/>
      <c r="FF51" s="32"/>
      <c r="FG51" s="32"/>
      <c r="FH51" s="32"/>
      <c r="FI51" s="32"/>
      <c r="FN51" s="74"/>
      <c r="FO51" s="74"/>
      <c r="FP51" s="74"/>
      <c r="FQ51" s="74"/>
      <c r="FR51" s="74"/>
      <c r="FS51" s="74"/>
      <c r="FT51" s="74"/>
      <c r="FU51" s="74"/>
      <c r="FV51" s="74"/>
    </row>
    <row r="52" spans="7:178" s="53" customFormat="1" x14ac:dyDescent="0.2">
      <c r="G52" s="37"/>
      <c r="H52" s="251"/>
      <c r="I52" s="251"/>
      <c r="J52" s="256"/>
      <c r="K52" s="257"/>
      <c r="L52" s="256"/>
      <c r="M52" s="256"/>
      <c r="N52" s="33"/>
      <c r="O52" s="33"/>
      <c r="P52" s="34"/>
      <c r="Q52" s="33"/>
      <c r="R52" s="256"/>
      <c r="S52" s="33"/>
      <c r="T52" s="33"/>
      <c r="U52" s="33"/>
      <c r="V52" s="34"/>
      <c r="W52" s="33"/>
      <c r="X52" s="33"/>
      <c r="Y52" s="33"/>
      <c r="Z52" s="34"/>
      <c r="AA52" s="34"/>
      <c r="AB52" s="33"/>
      <c r="AC52" s="33"/>
      <c r="AD52" s="33"/>
      <c r="AE52" s="33"/>
      <c r="AF52" s="33"/>
      <c r="AG52" s="33"/>
      <c r="AH52" s="33"/>
      <c r="AI52" s="34"/>
      <c r="AJ52" s="33"/>
      <c r="AK52" s="228"/>
      <c r="AL52" s="229"/>
      <c r="AM52" s="33"/>
      <c r="AN52" s="33"/>
      <c r="AO52" s="33"/>
      <c r="AP52" s="33"/>
      <c r="AQ52" s="33"/>
      <c r="AR52" s="33"/>
      <c r="AS52" s="33"/>
      <c r="AT52" s="34"/>
      <c r="AU52" s="33"/>
      <c r="AV52" s="33"/>
      <c r="AW52" s="67"/>
      <c r="AX52" s="67"/>
      <c r="AY52" s="67"/>
      <c r="AZ52" s="67"/>
      <c r="BA52" s="67"/>
      <c r="BB52" s="67"/>
      <c r="BC52" s="33"/>
      <c r="BD52" s="33"/>
      <c r="BE52" s="67"/>
      <c r="BF52" s="67"/>
      <c r="BG52" s="67"/>
      <c r="BH52" s="67"/>
      <c r="BI52" s="67"/>
      <c r="BJ52" s="67"/>
      <c r="BK52" s="33"/>
      <c r="BL52" s="34"/>
      <c r="BM52" s="32"/>
      <c r="BN52" s="33"/>
      <c r="BO52" s="67"/>
      <c r="BP52" s="67"/>
      <c r="BQ52" s="67"/>
      <c r="BR52" s="67"/>
      <c r="BS52" s="67"/>
      <c r="BT52" s="67"/>
      <c r="BU52" s="33"/>
      <c r="BV52" s="302"/>
      <c r="BW52" s="302"/>
      <c r="BX52" s="302"/>
      <c r="BY52" s="302"/>
      <c r="BZ52" s="302"/>
      <c r="CA52" s="302"/>
      <c r="CB52" s="302"/>
      <c r="CC52" s="302"/>
      <c r="CD52" s="302"/>
      <c r="CE52" s="302"/>
      <c r="CF52" s="302"/>
      <c r="CG52" s="302"/>
      <c r="CH52" s="302"/>
      <c r="CI52" s="302"/>
      <c r="CJ52" s="302"/>
      <c r="CK52" s="302"/>
      <c r="CL52" s="302"/>
      <c r="CM52" s="302"/>
      <c r="CN52" s="302"/>
      <c r="CO52" s="302"/>
      <c r="CP52" s="302"/>
      <c r="CQ52" s="302"/>
      <c r="CR52" s="302"/>
      <c r="CS52" s="302"/>
      <c r="CT52" s="280"/>
      <c r="CU52" s="302"/>
      <c r="CV52" s="302"/>
      <c r="CW52" s="302"/>
      <c r="CX52" s="302"/>
      <c r="CY52" s="302"/>
      <c r="CZ52" s="302"/>
      <c r="DA52" s="302"/>
      <c r="DB52" s="302"/>
      <c r="DC52" s="280"/>
      <c r="DD52" s="327"/>
      <c r="DE52" s="327"/>
      <c r="DF52" s="327"/>
      <c r="DG52" s="327"/>
      <c r="DH52" s="327"/>
      <c r="DI52" s="327"/>
      <c r="DJ52" s="327"/>
      <c r="DK52" s="328"/>
      <c r="DL52" s="32"/>
      <c r="DM52" s="67"/>
      <c r="DN52" s="67"/>
      <c r="DO52" s="67"/>
      <c r="DP52" s="67"/>
      <c r="DQ52" s="67"/>
      <c r="DR52" s="67"/>
      <c r="DS52" s="33"/>
      <c r="DT52" s="34"/>
      <c r="DU52" s="32"/>
      <c r="DV52" s="67"/>
      <c r="DW52" s="67"/>
      <c r="DX52" s="67"/>
      <c r="DY52" s="67"/>
      <c r="DZ52" s="67"/>
      <c r="EA52" s="67"/>
      <c r="EB52" s="33"/>
      <c r="EC52" s="34"/>
      <c r="ED52" s="32"/>
      <c r="EE52" s="32"/>
      <c r="EF52" s="32"/>
      <c r="EG52" s="32"/>
      <c r="EH52" s="32"/>
      <c r="EI52" s="32"/>
      <c r="EK52" s="54"/>
      <c r="EL52" s="54"/>
      <c r="EM52" s="54"/>
      <c r="EN52" s="54"/>
      <c r="EO52" s="54"/>
      <c r="EP52" s="54"/>
      <c r="EQ52" s="54"/>
      <c r="ER52" s="54"/>
      <c r="ES52" s="54"/>
      <c r="ET52" s="32"/>
      <c r="EU52" s="32"/>
      <c r="EV52" s="32"/>
      <c r="EW52" s="32"/>
      <c r="EX52" s="32"/>
      <c r="EY52" s="32"/>
      <c r="EZ52" s="32"/>
      <c r="FA52" s="32"/>
      <c r="FB52" s="32"/>
      <c r="FC52" s="32"/>
      <c r="FD52" s="32"/>
      <c r="FE52" s="32"/>
      <c r="FF52" s="32"/>
      <c r="FG52" s="32"/>
      <c r="FH52" s="32"/>
      <c r="FI52" s="32"/>
      <c r="FN52" s="74"/>
      <c r="FO52" s="74"/>
      <c r="FP52" s="74"/>
      <c r="FQ52" s="74"/>
      <c r="FR52" s="74"/>
      <c r="FS52" s="74"/>
      <c r="FT52" s="74"/>
      <c r="FU52" s="74"/>
      <c r="FV52" s="74"/>
    </row>
    <row r="53" spans="7:178" s="53" customFormat="1" x14ac:dyDescent="0.2">
      <c r="G53" s="37"/>
      <c r="H53" s="251"/>
      <c r="I53" s="251"/>
      <c r="J53" s="256"/>
      <c r="K53" s="257"/>
      <c r="L53" s="256"/>
      <c r="M53" s="256"/>
      <c r="N53" s="33"/>
      <c r="O53" s="33"/>
      <c r="P53" s="34"/>
      <c r="Q53" s="33"/>
      <c r="R53" s="256"/>
      <c r="S53" s="33"/>
      <c r="T53" s="33"/>
      <c r="U53" s="33"/>
      <c r="V53" s="34"/>
      <c r="W53" s="33"/>
      <c r="X53" s="33"/>
      <c r="Y53" s="33"/>
      <c r="Z53" s="34"/>
      <c r="AA53" s="34"/>
      <c r="AB53" s="33"/>
      <c r="AC53" s="33"/>
      <c r="AD53" s="33"/>
      <c r="AE53" s="33"/>
      <c r="AF53" s="33"/>
      <c r="AG53" s="33"/>
      <c r="AH53" s="33"/>
      <c r="AI53" s="34"/>
      <c r="AJ53" s="33"/>
      <c r="AK53" s="228"/>
      <c r="AL53" s="229"/>
      <c r="AM53" s="33"/>
      <c r="AN53" s="33"/>
      <c r="AO53" s="33"/>
      <c r="AP53" s="33"/>
      <c r="AQ53" s="33"/>
      <c r="AR53" s="33"/>
      <c r="AS53" s="33"/>
      <c r="AT53" s="34"/>
      <c r="AU53" s="33"/>
      <c r="AV53" s="33"/>
      <c r="AW53" s="67"/>
      <c r="AX53" s="67"/>
      <c r="AY53" s="67"/>
      <c r="AZ53" s="67"/>
      <c r="BA53" s="67"/>
      <c r="BB53" s="67"/>
      <c r="BC53" s="33"/>
      <c r="BD53" s="33"/>
      <c r="BE53" s="67"/>
      <c r="BF53" s="67"/>
      <c r="BG53" s="67"/>
      <c r="BH53" s="67"/>
      <c r="BI53" s="67"/>
      <c r="BJ53" s="67"/>
      <c r="BK53" s="33"/>
      <c r="BL53" s="34"/>
      <c r="BM53" s="32"/>
      <c r="BN53" s="33"/>
      <c r="BO53" s="67"/>
      <c r="BP53" s="67"/>
      <c r="BQ53" s="67"/>
      <c r="BR53" s="67"/>
      <c r="BS53" s="67"/>
      <c r="BT53" s="67"/>
      <c r="BU53" s="33"/>
      <c r="BV53" s="302"/>
      <c r="BW53" s="302"/>
      <c r="BX53" s="302"/>
      <c r="BY53" s="302"/>
      <c r="BZ53" s="302"/>
      <c r="CA53" s="302"/>
      <c r="CB53" s="302"/>
      <c r="CC53" s="302"/>
      <c r="CD53" s="302"/>
      <c r="CE53" s="302"/>
      <c r="CF53" s="302"/>
      <c r="CG53" s="302"/>
      <c r="CH53" s="302"/>
      <c r="CI53" s="302"/>
      <c r="CJ53" s="302"/>
      <c r="CK53" s="302"/>
      <c r="CL53" s="302"/>
      <c r="CM53" s="302"/>
      <c r="CN53" s="302"/>
      <c r="CO53" s="302"/>
      <c r="CP53" s="302"/>
      <c r="CQ53" s="302"/>
      <c r="CR53" s="302"/>
      <c r="CS53" s="302"/>
      <c r="CT53" s="280"/>
      <c r="CU53" s="302"/>
      <c r="CV53" s="302"/>
      <c r="CW53" s="302"/>
      <c r="CX53" s="302"/>
      <c r="CY53" s="302"/>
      <c r="CZ53" s="302"/>
      <c r="DA53" s="302"/>
      <c r="DB53" s="302"/>
      <c r="DC53" s="280"/>
      <c r="DD53" s="327"/>
      <c r="DE53" s="327"/>
      <c r="DF53" s="327"/>
      <c r="DG53" s="327"/>
      <c r="DH53" s="327"/>
      <c r="DI53" s="327"/>
      <c r="DJ53" s="327"/>
      <c r="DK53" s="328"/>
      <c r="DL53" s="32"/>
      <c r="DM53" s="67"/>
      <c r="DN53" s="67"/>
      <c r="DO53" s="67"/>
      <c r="DP53" s="67"/>
      <c r="DQ53" s="67"/>
      <c r="DR53" s="67"/>
      <c r="DS53" s="33"/>
      <c r="DT53" s="34"/>
      <c r="DU53" s="32"/>
      <c r="DV53" s="67"/>
      <c r="DW53" s="67"/>
      <c r="DX53" s="67"/>
      <c r="DY53" s="67"/>
      <c r="DZ53" s="67"/>
      <c r="EA53" s="67"/>
      <c r="EB53" s="33"/>
      <c r="EC53" s="34"/>
      <c r="ED53" s="32"/>
      <c r="EE53" s="32"/>
      <c r="EF53" s="32"/>
      <c r="EG53" s="32"/>
      <c r="EH53" s="32"/>
      <c r="EI53" s="32"/>
      <c r="EK53" s="54"/>
      <c r="EL53" s="54"/>
      <c r="EM53" s="54"/>
      <c r="EN53" s="54"/>
      <c r="EO53" s="54"/>
      <c r="EP53" s="54"/>
      <c r="EQ53" s="54"/>
      <c r="ER53" s="54"/>
      <c r="ES53" s="54"/>
      <c r="ET53" s="32"/>
      <c r="EU53" s="32"/>
      <c r="EV53" s="32"/>
      <c r="EW53" s="32"/>
      <c r="EX53" s="32"/>
      <c r="EY53" s="32"/>
      <c r="EZ53" s="32"/>
      <c r="FA53" s="32"/>
      <c r="FB53" s="32"/>
      <c r="FC53" s="32"/>
      <c r="FD53" s="32"/>
      <c r="FE53" s="32"/>
      <c r="FF53" s="32"/>
      <c r="FG53" s="32"/>
      <c r="FH53" s="32"/>
      <c r="FI53" s="32"/>
      <c r="FN53" s="74"/>
      <c r="FO53" s="74"/>
      <c r="FP53" s="74"/>
      <c r="FQ53" s="74"/>
      <c r="FR53" s="74"/>
      <c r="FS53" s="74"/>
      <c r="FT53" s="74"/>
      <c r="FU53" s="74"/>
      <c r="FV53" s="74"/>
    </row>
    <row r="54" spans="7:178" ht="17.25" customHeight="1" x14ac:dyDescent="0.2">
      <c r="AI54" s="34"/>
      <c r="AT54" s="34"/>
      <c r="BL54" s="34"/>
      <c r="BM54" s="32"/>
      <c r="CT54" s="280"/>
      <c r="DC54" s="280"/>
      <c r="DK54" s="328"/>
      <c r="DL54" s="32"/>
      <c r="DT54" s="34"/>
      <c r="DU54" s="32"/>
      <c r="EC54" s="34"/>
      <c r="ED54" s="32"/>
      <c r="EE54" s="32"/>
      <c r="EF54" s="32"/>
      <c r="ET54" s="32"/>
      <c r="EU54" s="32"/>
    </row>
  </sheetData>
  <autoFilter ref="A10:FW36" xr:uid="{00000000-0001-0000-0100-000000000000}"/>
  <mergeCells count="214">
    <mergeCell ref="FR7:FR9"/>
    <mergeCell ref="AK2:AL3"/>
    <mergeCell ref="FM7:FM9"/>
    <mergeCell ref="CN8:CN9"/>
    <mergeCell ref="CO8:CO9"/>
    <mergeCell ref="CP8:CP9"/>
    <mergeCell ref="EE5:EE9"/>
    <mergeCell ref="ET4:ET9"/>
    <mergeCell ref="FH6:FH9"/>
    <mergeCell ref="DV6:ED6"/>
    <mergeCell ref="DV7:EC7"/>
    <mergeCell ref="ED7:ED9"/>
    <mergeCell ref="DV8:DV9"/>
    <mergeCell ref="DW8:DW9"/>
    <mergeCell ref="DX8:DX9"/>
    <mergeCell ref="DY8:DY9"/>
    <mergeCell ref="DZ8:DZ9"/>
    <mergeCell ref="EA8:EA9"/>
    <mergeCell ref="EB8:EB9"/>
    <mergeCell ref="EC8:EC9"/>
    <mergeCell ref="CU5:ED5"/>
    <mergeCell ref="CU6:DC6"/>
    <mergeCell ref="CU7:DB7"/>
    <mergeCell ref="DC7:DC9"/>
    <mergeCell ref="CU8:CU9"/>
    <mergeCell ref="CV8:CV9"/>
    <mergeCell ref="CW8:CW9"/>
    <mergeCell ref="BN8:BN9"/>
    <mergeCell ref="BO8:BO9"/>
    <mergeCell ref="BP8:BP9"/>
    <mergeCell ref="BQ8:BQ9"/>
    <mergeCell ref="BR8:BR9"/>
    <mergeCell ref="BS8:BS9"/>
    <mergeCell ref="BT8:BT9"/>
    <mergeCell ref="BU8:BU9"/>
    <mergeCell ref="CM8:CM9"/>
    <mergeCell ref="CH8:CH9"/>
    <mergeCell ref="CI8:CI9"/>
    <mergeCell ref="CJ8:CJ9"/>
    <mergeCell ref="CK8:CK9"/>
    <mergeCell ref="CS8:CS9"/>
    <mergeCell ref="CD8:CD9"/>
    <mergeCell ref="DD6:DL6"/>
    <mergeCell ref="DD7:DK7"/>
    <mergeCell ref="EF8:EF9"/>
    <mergeCell ref="EV7:EV9"/>
    <mergeCell ref="EW7:EW9"/>
    <mergeCell ref="FC7:FC9"/>
    <mergeCell ref="FD7:FD9"/>
    <mergeCell ref="EG8:EG9"/>
    <mergeCell ref="EH8:EH9"/>
    <mergeCell ref="DM8:DM9"/>
    <mergeCell ref="DN8:DN9"/>
    <mergeCell ref="EF6:EF7"/>
    <mergeCell ref="EI4:EI9"/>
    <mergeCell ref="DU7:DU9"/>
    <mergeCell ref="DJ8:DJ9"/>
    <mergeCell ref="DK8:DK9"/>
    <mergeCell ref="DE8:DE9"/>
    <mergeCell ref="DF8:DF9"/>
    <mergeCell ref="DG8:DG9"/>
    <mergeCell ref="DH8:DH9"/>
    <mergeCell ref="DI8:DI9"/>
    <mergeCell ref="EK4:EN5"/>
    <mergeCell ref="EO4:ER5"/>
    <mergeCell ref="ES4:ES9"/>
    <mergeCell ref="FE7:FE9"/>
    <mergeCell ref="FJ4:FJ9"/>
    <mergeCell ref="EX7:FB8"/>
    <mergeCell ref="FF7:FF9"/>
    <mergeCell ref="EU4:FF4"/>
    <mergeCell ref="EU5:FB5"/>
    <mergeCell ref="EU6:FB6"/>
    <mergeCell ref="FC5:FF5"/>
    <mergeCell ref="FC6:FF6"/>
    <mergeCell ref="EU7:EU9"/>
    <mergeCell ref="FG5:FI5"/>
    <mergeCell ref="FG4:FI4"/>
    <mergeCell ref="FG6:FG9"/>
    <mergeCell ref="FI6:FI9"/>
    <mergeCell ref="B8:B9"/>
    <mergeCell ref="I4:I9"/>
    <mergeCell ref="AY8:AY9"/>
    <mergeCell ref="AR8:AR9"/>
    <mergeCell ref="AB7:AB8"/>
    <mergeCell ref="AG5:AH6"/>
    <mergeCell ref="AG7:AG8"/>
    <mergeCell ref="AH7:AH8"/>
    <mergeCell ref="Z6:Z9"/>
    <mergeCell ref="F8:F9"/>
    <mergeCell ref="D8:D9"/>
    <mergeCell ref="M5:M9"/>
    <mergeCell ref="AK6:AK9"/>
    <mergeCell ref="AK4:AL4"/>
    <mergeCell ref="AL5:AL9"/>
    <mergeCell ref="AF7:AF8"/>
    <mergeCell ref="AV8:AV9"/>
    <mergeCell ref="AM4:CT4"/>
    <mergeCell ref="BA8:BA9"/>
    <mergeCell ref="BB8:BB9"/>
    <mergeCell ref="CE8:CE9"/>
    <mergeCell ref="K4:L8"/>
    <mergeCell ref="BN7:BU7"/>
    <mergeCell ref="AW8:AW9"/>
    <mergeCell ref="AX8:AX9"/>
    <mergeCell ref="BC8:BC9"/>
    <mergeCell ref="BE7:BL7"/>
    <mergeCell ref="CD7:CK7"/>
    <mergeCell ref="BN6:CT6"/>
    <mergeCell ref="BV7:CC7"/>
    <mergeCell ref="BV8:BV9"/>
    <mergeCell ref="BW8:BW9"/>
    <mergeCell ref="BX8:BX9"/>
    <mergeCell ref="BY8:BY9"/>
    <mergeCell ref="BZ8:BZ9"/>
    <mergeCell ref="CA8:CA9"/>
    <mergeCell ref="CB8:CB9"/>
    <mergeCell ref="CC8:CC9"/>
    <mergeCell ref="CQ8:CQ9"/>
    <mergeCell ref="CR8:CR9"/>
    <mergeCell ref="CL7:CS7"/>
    <mergeCell ref="CT7:CT9"/>
    <mergeCell ref="FS7:FT8"/>
    <mergeCell ref="FU7:FV8"/>
    <mergeCell ref="A8:A9"/>
    <mergeCell ref="FP7:FP9"/>
    <mergeCell ref="FO7:FO9"/>
    <mergeCell ref="H4:H9"/>
    <mergeCell ref="R8:S8"/>
    <mergeCell ref="R5:U7"/>
    <mergeCell ref="J4:J9"/>
    <mergeCell ref="N4:U4"/>
    <mergeCell ref="X4:Y4"/>
    <mergeCell ref="C8:C9"/>
    <mergeCell ref="Q8:Q9"/>
    <mergeCell ref="T8:U8"/>
    <mergeCell ref="X5:X9"/>
    <mergeCell ref="EF5:EH5"/>
    <mergeCell ref="N5:N9"/>
    <mergeCell ref="O5:O9"/>
    <mergeCell ref="E8:E9"/>
    <mergeCell ref="G8:G9"/>
    <mergeCell ref="AV7:BC7"/>
    <mergeCell ref="DM7:DT7"/>
    <mergeCell ref="BM7:BM9"/>
    <mergeCell ref="BE8:BE9"/>
    <mergeCell ref="DO8:DO9"/>
    <mergeCell ref="DP8:DP9"/>
    <mergeCell ref="DQ8:DQ9"/>
    <mergeCell ref="DR8:DR9"/>
    <mergeCell ref="DS8:DS9"/>
    <mergeCell ref="DT8:DT9"/>
    <mergeCell ref="DL7:DL9"/>
    <mergeCell ref="DD8:DD9"/>
    <mergeCell ref="DA8:DA9"/>
    <mergeCell ref="DB8:DB9"/>
    <mergeCell ref="CX8:CX9"/>
    <mergeCell ref="CY8:CY9"/>
    <mergeCell ref="CZ8:CZ9"/>
    <mergeCell ref="H39:J39"/>
    <mergeCell ref="H37:L37"/>
    <mergeCell ref="AS8:AS9"/>
    <mergeCell ref="AA5:AA9"/>
    <mergeCell ref="AM8:AM9"/>
    <mergeCell ref="AM7:AT7"/>
    <mergeCell ref="AN8:AN9"/>
    <mergeCell ref="P8:P9"/>
    <mergeCell ref="AU7:AU9"/>
    <mergeCell ref="AQ8:AQ9"/>
    <mergeCell ref="AE7:AE8"/>
    <mergeCell ref="AC7:AC8"/>
    <mergeCell ref="P5:Q7"/>
    <mergeCell ref="AT8:AT9"/>
    <mergeCell ref="AM5:CT5"/>
    <mergeCell ref="AM6:AU6"/>
    <mergeCell ref="AV6:BD6"/>
    <mergeCell ref="BE6:BM6"/>
    <mergeCell ref="V4:W9"/>
    <mergeCell ref="Y5:Y9"/>
    <mergeCell ref="AD7:AD8"/>
    <mergeCell ref="FW7:FW9"/>
    <mergeCell ref="FQ7:FQ9"/>
    <mergeCell ref="FL7:FL9"/>
    <mergeCell ref="FN7:FN9"/>
    <mergeCell ref="EF4:EH4"/>
    <mergeCell ref="AA4:AJ4"/>
    <mergeCell ref="CL8:CL9"/>
    <mergeCell ref="BD7:BD9"/>
    <mergeCell ref="BF8:BF9"/>
    <mergeCell ref="BG8:BG9"/>
    <mergeCell ref="BH8:BH9"/>
    <mergeCell ref="BI8:BI9"/>
    <mergeCell ref="BJ8:BJ9"/>
    <mergeCell ref="BK8:BK9"/>
    <mergeCell ref="BL8:BL9"/>
    <mergeCell ref="EG6:EG7"/>
    <mergeCell ref="EH6:EH7"/>
    <mergeCell ref="DM6:DU6"/>
    <mergeCell ref="CF8:CF9"/>
    <mergeCell ref="CG8:CG9"/>
    <mergeCell ref="AI5:AJ8"/>
    <mergeCell ref="AO8:AO9"/>
    <mergeCell ref="AP8:AP9"/>
    <mergeCell ref="AZ8:AZ9"/>
    <mergeCell ref="EK6:EN7"/>
    <mergeCell ref="EO6:ER7"/>
    <mergeCell ref="EK8:EK9"/>
    <mergeCell ref="EL8:EL9"/>
    <mergeCell ref="EM8:EM9"/>
    <mergeCell ref="EN8:EN9"/>
    <mergeCell ref="EO8:EO9"/>
    <mergeCell ref="EP8:EP9"/>
    <mergeCell ref="EQ8:EQ9"/>
    <mergeCell ref="ER8:ER9"/>
  </mergeCells>
  <phoneticPr fontId="9"/>
  <conditionalFormatting sqref="AM11:ED36 EF11:EH36">
    <cfRule type="expression" dxfId="5" priority="347" stopIfTrue="1">
      <formula>$G11=0</formula>
    </cfRule>
  </conditionalFormatting>
  <conditionalFormatting sqref="AK11:AL36">
    <cfRule type="expression" dxfId="4" priority="40" stopIfTrue="1">
      <formula>$G11=0</formula>
    </cfRule>
  </conditionalFormatting>
  <conditionalFormatting sqref="EK11:FJ36">
    <cfRule type="expression" dxfId="3" priority="39">
      <formula>$G11=0</formula>
    </cfRule>
  </conditionalFormatting>
  <conditionalFormatting sqref="FW11:FW36">
    <cfRule type="expression" dxfId="2" priority="38">
      <formula>FW11="×"</formula>
    </cfRule>
  </conditionalFormatting>
  <conditionalFormatting sqref="EE11:EE36">
    <cfRule type="expression" dxfId="1" priority="37">
      <formula>G11=0</formula>
    </cfRule>
  </conditionalFormatting>
  <conditionalFormatting sqref="EI11:EI36">
    <cfRule type="expression" dxfId="0" priority="36">
      <formula>G11=0</formula>
    </cfRule>
  </conditionalFormatting>
  <dataValidations count="5">
    <dataValidation type="list" allowBlank="1" showInputMessage="1" showErrorMessage="1" sqref="EI11:EI36 EE11:EE36" xr:uid="{6F280D54-EEE5-404C-AFF0-2A38F14172F5}">
      <formula1>"■"</formula1>
    </dataValidation>
    <dataValidation type="list" allowBlank="1" showInputMessage="1" showErrorMessage="1" sqref="K11:K36 P11:P36" xr:uid="{480BE378-9DB6-46F8-9568-E8F32DEE66E3}">
      <formula1>"1,2,3"</formula1>
    </dataValidation>
    <dataValidation type="list" allowBlank="1" showInputMessage="1" showErrorMessage="1" sqref="AK11:AK36 R11:R36 AA11:AA36 M11:M36" xr:uid="{6D525D3F-A3CB-4F95-BD66-86FB1508F085}">
      <formula1>"1,2"</formula1>
    </dataValidation>
    <dataValidation type="list" allowBlank="1" showInputMessage="1" showErrorMessage="1" sqref="T11:T36 V11:V36" xr:uid="{04718A6E-C676-4AA5-8DFC-9D6FE8DB7787}">
      <formula1>"1,2,3,4,5"</formula1>
    </dataValidation>
    <dataValidation type="list" allowBlank="1" showInputMessage="1" showErrorMessage="1" sqref="Z11:Z36" xr:uid="{F24125D4-D31D-4C9B-9D6C-A90D719AC26A}">
      <formula1>" ,5,6,7,8,4"</formula1>
    </dataValidation>
  </dataValidations>
  <pageMargins left="0.59055118110236227" right="0.19685039370078741" top="0.59055118110236227" bottom="0.19685039370078741" header="0.31496062992125984" footer="0.31496062992125984"/>
  <pageSetup paperSize="9" scale="80" pageOrder="overThenDown" orientation="landscape" r:id="rId1"/>
  <colBreaks count="3" manualBreakCount="3">
    <brk id="26" min="1" max="16" man="1"/>
    <brk id="38" min="1" max="16" man="1"/>
    <brk id="98" min="1"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138A-353A-423C-913B-1CF43F11A04F}">
  <dimension ref="A2:B27"/>
  <sheetViews>
    <sheetView workbookViewId="0">
      <selection activeCell="F22" sqref="F22"/>
    </sheetView>
  </sheetViews>
  <sheetFormatPr defaultRowHeight="13.2" x14ac:dyDescent="0.2"/>
  <sheetData>
    <row r="2" spans="1:2" x14ac:dyDescent="0.2">
      <c r="A2" t="s">
        <v>155</v>
      </c>
    </row>
    <row r="3" spans="1:2" x14ac:dyDescent="0.2">
      <c r="A3">
        <v>1</v>
      </c>
      <c r="B3" t="s">
        <v>153</v>
      </c>
    </row>
    <row r="4" spans="1:2" x14ac:dyDescent="0.2">
      <c r="A4">
        <v>2</v>
      </c>
      <c r="B4" t="s">
        <v>154</v>
      </c>
    </row>
    <row r="5" spans="1:2" x14ac:dyDescent="0.2">
      <c r="A5">
        <v>3</v>
      </c>
      <c r="B5" t="s">
        <v>157</v>
      </c>
    </row>
    <row r="7" spans="1:2" x14ac:dyDescent="0.2">
      <c r="A7" t="s">
        <v>159</v>
      </c>
    </row>
    <row r="8" spans="1:2" x14ac:dyDescent="0.2">
      <c r="A8">
        <v>1</v>
      </c>
      <c r="B8" t="s">
        <v>175</v>
      </c>
    </row>
    <row r="9" spans="1:2" x14ac:dyDescent="0.2">
      <c r="A9">
        <v>2</v>
      </c>
      <c r="B9" t="s">
        <v>160</v>
      </c>
    </row>
    <row r="11" spans="1:2" x14ac:dyDescent="0.2">
      <c r="A11" t="s">
        <v>161</v>
      </c>
    </row>
    <row r="12" spans="1:2" x14ac:dyDescent="0.2">
      <c r="A12">
        <v>1</v>
      </c>
      <c r="B12" t="s">
        <v>162</v>
      </c>
    </row>
    <row r="13" spans="1:2" x14ac:dyDescent="0.2">
      <c r="A13">
        <v>2</v>
      </c>
      <c r="B13" t="s">
        <v>163</v>
      </c>
    </row>
    <row r="14" spans="1:2" x14ac:dyDescent="0.2">
      <c r="A14">
        <v>3</v>
      </c>
      <c r="B14" t="s">
        <v>164</v>
      </c>
    </row>
    <row r="15" spans="1:2" x14ac:dyDescent="0.2">
      <c r="A15">
        <v>4</v>
      </c>
      <c r="B15" t="s">
        <v>165</v>
      </c>
    </row>
    <row r="16" spans="1:2" x14ac:dyDescent="0.2">
      <c r="A16">
        <v>5</v>
      </c>
      <c r="B16" t="s">
        <v>166</v>
      </c>
    </row>
    <row r="18" spans="1:2" x14ac:dyDescent="0.2">
      <c r="A18" t="s">
        <v>167</v>
      </c>
    </row>
    <row r="19" spans="1:2" x14ac:dyDescent="0.2">
      <c r="A19">
        <v>1</v>
      </c>
      <c r="B19" t="s">
        <v>168</v>
      </c>
    </row>
    <row r="20" spans="1:2" x14ac:dyDescent="0.2">
      <c r="A20">
        <v>2</v>
      </c>
      <c r="B20" t="s">
        <v>169</v>
      </c>
    </row>
    <row r="21" spans="1:2" x14ac:dyDescent="0.2">
      <c r="A21">
        <v>3</v>
      </c>
      <c r="B21" t="s">
        <v>170</v>
      </c>
    </row>
    <row r="22" spans="1:2" x14ac:dyDescent="0.2">
      <c r="A22">
        <v>4</v>
      </c>
      <c r="B22" t="s">
        <v>171</v>
      </c>
    </row>
    <row r="23" spans="1:2" x14ac:dyDescent="0.2">
      <c r="A23">
        <v>5</v>
      </c>
      <c r="B23" t="s">
        <v>176</v>
      </c>
    </row>
    <row r="25" spans="1:2" x14ac:dyDescent="0.2">
      <c r="A25" t="s">
        <v>172</v>
      </c>
    </row>
    <row r="26" spans="1:2" x14ac:dyDescent="0.2">
      <c r="A26">
        <v>1</v>
      </c>
      <c r="B26" t="s">
        <v>173</v>
      </c>
    </row>
    <row r="27" spans="1:2" x14ac:dyDescent="0.2">
      <c r="A27">
        <v>2</v>
      </c>
      <c r="B27" t="s">
        <v>185</v>
      </c>
    </row>
  </sheetData>
  <phoneticPr fontId="2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総括表</vt:lpstr>
      <vt:lpstr>個別表</vt:lpstr>
      <vt:lpstr>整理番号</vt:lpstr>
      <vt:lpstr>個別表!Print_Area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2023-04-10T04:18:15Z</dcterms:created>
  <dcterms:modified xsi:type="dcterms:W3CDTF">2023-04-10T04:18:18Z</dcterms:modified>
</cp:coreProperties>
</file>