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912396AD-109C-48BA-8412-4B55F43ACA1C}" xr6:coauthVersionLast="47" xr6:coauthVersionMax="47" xr10:uidLastSave="{00000000-0000-0000-0000-000000000000}"/>
  <bookViews>
    <workbookView xWindow="-113" yWindow="-113" windowWidth="24267" windowHeight="13148" xr2:uid="{00000000-000D-0000-FFFF-FFFF00000000}"/>
  </bookViews>
  <sheets>
    <sheet name="別紙１－イ" sheetId="2" r:id="rId1"/>
    <sheet name="記載例" sheetId="3" r:id="rId2"/>
    <sheet name="データリスト"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 i="2" l="1"/>
  <c r="J13" i="2"/>
  <c r="P24" i="2"/>
  <c r="P26" i="2"/>
  <c r="P25" i="2"/>
  <c r="P23" i="2"/>
  <c r="O26" i="2"/>
  <c r="O25" i="2"/>
  <c r="O24" i="2"/>
  <c r="O23" i="2"/>
  <c r="O21" i="2"/>
  <c r="O20" i="2"/>
  <c r="O19" i="2"/>
  <c r="O18" i="2"/>
  <c r="O16" i="2"/>
  <c r="O15" i="2"/>
  <c r="O14" i="2"/>
  <c r="O13" i="2"/>
  <c r="N28" i="2"/>
  <c r="N28" i="3"/>
  <c r="F28" i="3"/>
  <c r="S27" i="3"/>
  <c r="H27" i="3"/>
  <c r="E27" i="3"/>
  <c r="P26" i="3"/>
  <c r="G26" i="3"/>
  <c r="I26" i="3" s="1"/>
  <c r="O26" i="3" s="1"/>
  <c r="Q26" i="3" s="1"/>
  <c r="R26" i="3" s="1"/>
  <c r="T26" i="3" s="1"/>
  <c r="P25" i="3"/>
  <c r="G25" i="3"/>
  <c r="I25" i="3" s="1"/>
  <c r="O25" i="3" s="1"/>
  <c r="Q25" i="3" s="1"/>
  <c r="R25" i="3" s="1"/>
  <c r="T25" i="3" s="1"/>
  <c r="P24" i="3"/>
  <c r="G24" i="3"/>
  <c r="I24" i="3" s="1"/>
  <c r="O24" i="3" s="1"/>
  <c r="Q24" i="3" s="1"/>
  <c r="R24" i="3" s="1"/>
  <c r="T24" i="3" s="1"/>
  <c r="P23" i="3"/>
  <c r="G23" i="3"/>
  <c r="I23" i="3" s="1"/>
  <c r="S22" i="3"/>
  <c r="H22" i="3"/>
  <c r="E22" i="3"/>
  <c r="P21" i="3"/>
  <c r="G21" i="3"/>
  <c r="I21" i="3" s="1"/>
  <c r="O21" i="3" s="1"/>
  <c r="P20" i="3"/>
  <c r="G20" i="3"/>
  <c r="I20" i="3" s="1"/>
  <c r="O20" i="3" s="1"/>
  <c r="P19" i="3"/>
  <c r="G19" i="3"/>
  <c r="I19" i="3" s="1"/>
  <c r="O19" i="3" s="1"/>
  <c r="P18" i="3"/>
  <c r="G18" i="3"/>
  <c r="S17" i="3"/>
  <c r="L17" i="3"/>
  <c r="L28" i="3" s="1"/>
  <c r="H17" i="3"/>
  <c r="E17" i="3"/>
  <c r="P16" i="3"/>
  <c r="G16" i="3"/>
  <c r="I16" i="3" s="1"/>
  <c r="M16" i="3" s="1"/>
  <c r="O16" i="3" s="1"/>
  <c r="Q16" i="3" s="1"/>
  <c r="R16" i="3" s="1"/>
  <c r="T16" i="3" s="1"/>
  <c r="P15" i="3"/>
  <c r="G15" i="3"/>
  <c r="I15" i="3" s="1"/>
  <c r="M15" i="3" s="1"/>
  <c r="O15" i="3" s="1"/>
  <c r="P14" i="3"/>
  <c r="G14" i="3"/>
  <c r="I14" i="3" s="1"/>
  <c r="M14" i="3" s="1"/>
  <c r="O14" i="3" s="1"/>
  <c r="Q14" i="3" s="1"/>
  <c r="R14" i="3" s="1"/>
  <c r="T14" i="3" s="1"/>
  <c r="P13" i="3"/>
  <c r="P17" i="3" s="1"/>
  <c r="J13" i="3"/>
  <c r="J28" i="3" s="1"/>
  <c r="G13" i="3"/>
  <c r="R8" i="3"/>
  <c r="F28" i="2"/>
  <c r="E27" i="2"/>
  <c r="H27" i="2"/>
  <c r="S27" i="2"/>
  <c r="S22" i="2"/>
  <c r="H22" i="2"/>
  <c r="E22" i="2"/>
  <c r="S17" i="2"/>
  <c r="L17" i="2"/>
  <c r="L28" i="2" s="1"/>
  <c r="H17" i="2"/>
  <c r="E17" i="2"/>
  <c r="Q19" i="3" l="1"/>
  <c r="R19" i="3" s="1"/>
  <c r="T19" i="3" s="1"/>
  <c r="Q20" i="3"/>
  <c r="R20" i="3" s="1"/>
  <c r="T20" i="3" s="1"/>
  <c r="P27" i="3"/>
  <c r="P22" i="3"/>
  <c r="Q21" i="3"/>
  <c r="R21" i="3" s="1"/>
  <c r="T21" i="3" s="1"/>
  <c r="Q15" i="3"/>
  <c r="R15" i="3" s="1"/>
  <c r="T15" i="3" s="1"/>
  <c r="G17" i="3"/>
  <c r="H28" i="3"/>
  <c r="G22" i="3"/>
  <c r="S28" i="3"/>
  <c r="I18" i="3"/>
  <c r="O18" i="3" s="1"/>
  <c r="E28" i="3"/>
  <c r="S28" i="2"/>
  <c r="H28" i="2"/>
  <c r="E28" i="2"/>
  <c r="O23" i="3"/>
  <c r="I27" i="3"/>
  <c r="G27" i="3"/>
  <c r="I13" i="3"/>
  <c r="G26" i="2"/>
  <c r="I26" i="2" s="1"/>
  <c r="G25" i="2"/>
  <c r="I25" i="2" s="1"/>
  <c r="Q25" i="2" s="1"/>
  <c r="R25" i="2" s="1"/>
  <c r="T25" i="2" s="1"/>
  <c r="G24" i="2"/>
  <c r="G23" i="2"/>
  <c r="P21" i="2"/>
  <c r="P20" i="2"/>
  <c r="P19" i="2"/>
  <c r="P18" i="2"/>
  <c r="G21" i="2"/>
  <c r="I21" i="2" s="1"/>
  <c r="Q21" i="2" s="1"/>
  <c r="R21" i="2" s="1"/>
  <c r="T21" i="2" s="1"/>
  <c r="G20" i="2"/>
  <c r="I20" i="2" s="1"/>
  <c r="Q20" i="2" s="1"/>
  <c r="R20" i="2" s="1"/>
  <c r="T20" i="2" s="1"/>
  <c r="G19" i="2"/>
  <c r="I19" i="2" s="1"/>
  <c r="G18" i="2"/>
  <c r="G22" i="2" s="1"/>
  <c r="G16" i="2"/>
  <c r="I16" i="2" s="1"/>
  <c r="M16" i="2" s="1"/>
  <c r="G15" i="2"/>
  <c r="G14" i="2"/>
  <c r="I14" i="2" s="1"/>
  <c r="M14" i="2" s="1"/>
  <c r="G13" i="2"/>
  <c r="P14" i="2"/>
  <c r="P16" i="2"/>
  <c r="P15" i="2"/>
  <c r="P13" i="2"/>
  <c r="P17" i="2" s="1"/>
  <c r="J28" i="2"/>
  <c r="B18" i="1"/>
  <c r="B17" i="1"/>
  <c r="Q26" i="2" l="1"/>
  <c r="R26" i="2" s="1"/>
  <c r="T26" i="2" s="1"/>
  <c r="P22" i="2"/>
  <c r="P27" i="2"/>
  <c r="P28" i="2" s="1"/>
  <c r="P28" i="3"/>
  <c r="G28" i="3"/>
  <c r="I22" i="3"/>
  <c r="I23" i="2"/>
  <c r="I27" i="2" s="1"/>
  <c r="G27" i="2"/>
  <c r="I18" i="2"/>
  <c r="I13" i="2"/>
  <c r="G17" i="2"/>
  <c r="O22" i="3"/>
  <c r="Q18" i="3"/>
  <c r="I17" i="3"/>
  <c r="M13" i="3"/>
  <c r="O27" i="3"/>
  <c r="Q23" i="3"/>
  <c r="Q16" i="2"/>
  <c r="R16" i="2" s="1"/>
  <c r="T16" i="2" s="1"/>
  <c r="Q14" i="2"/>
  <c r="R14" i="2" s="1"/>
  <c r="T14" i="2" s="1"/>
  <c r="I24" i="2"/>
  <c r="Q19" i="2"/>
  <c r="I15" i="2"/>
  <c r="M15" i="2" s="1"/>
  <c r="Q15" i="2" l="1"/>
  <c r="R15" i="2" s="1"/>
  <c r="T15" i="2" s="1"/>
  <c r="I17" i="2"/>
  <c r="I28" i="3"/>
  <c r="G28" i="2"/>
  <c r="Q23" i="2"/>
  <c r="I22" i="2"/>
  <c r="I28" i="2" s="1"/>
  <c r="M13" i="2"/>
  <c r="R18" i="3"/>
  <c r="Q22" i="3"/>
  <c r="M17" i="3"/>
  <c r="M28" i="3" s="1"/>
  <c r="O13" i="3"/>
  <c r="Q27" i="3"/>
  <c r="R23" i="3"/>
  <c r="O27" i="2"/>
  <c r="R19" i="2"/>
  <c r="T19" i="2" s="1"/>
  <c r="R23" i="2" l="1"/>
  <c r="T23" i="2" s="1"/>
  <c r="O22" i="2"/>
  <c r="Q18" i="2"/>
  <c r="O17" i="2"/>
  <c r="M17" i="2"/>
  <c r="M28" i="2" s="1"/>
  <c r="R27" i="3"/>
  <c r="T23" i="3"/>
  <c r="T27" i="3" s="1"/>
  <c r="T18" i="3"/>
  <c r="T22" i="3" s="1"/>
  <c r="R22" i="3"/>
  <c r="Q13" i="3"/>
  <c r="O17" i="3"/>
  <c r="O28" i="3" s="1"/>
  <c r="Q24" i="2"/>
  <c r="Q27" i="2" s="1"/>
  <c r="O28" i="2" l="1"/>
  <c r="R18" i="2"/>
  <c r="Q22" i="2"/>
  <c r="Q13" i="2"/>
  <c r="Q17" i="2" s="1"/>
  <c r="Q17" i="3"/>
  <c r="Q28" i="3" s="1"/>
  <c r="R13" i="3"/>
  <c r="R24" i="2"/>
  <c r="T24" i="2" l="1"/>
  <c r="T27" i="2" s="1"/>
  <c r="R27" i="2"/>
  <c r="Q28" i="2"/>
  <c r="R22" i="2"/>
  <c r="T18" i="2"/>
  <c r="T22" i="2" s="1"/>
  <c r="R13" i="2"/>
  <c r="R17" i="2" s="1"/>
  <c r="R17" i="3"/>
  <c r="R28" i="3" s="1"/>
  <c r="T13" i="3"/>
  <c r="T17" i="3" s="1"/>
  <c r="T28" i="3" s="1"/>
  <c r="R28" i="2" l="1"/>
  <c r="T13" i="2"/>
  <c r="T17" i="2" s="1"/>
  <c r="T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1" authorId="0" shapeId="0" xr:uid="{066A9920-7DED-447B-8E15-1677FF016B7C}">
      <text>
        <r>
          <rPr>
            <b/>
            <sz val="9"/>
            <color indexed="81"/>
            <rFont val="MS P ゴシック"/>
            <family val="3"/>
            <charset val="128"/>
          </rPr>
          <t>総事業費から補助対象外の経費を差し引いた金額を記載</t>
        </r>
      </text>
    </comment>
    <comment ref="S11" authorId="0" shapeId="0" xr:uid="{ECBD1D6F-D032-4F0A-84EF-6922271DB781}">
      <text>
        <r>
          <rPr>
            <b/>
            <sz val="9"/>
            <color indexed="81"/>
            <rFont val="MS P ゴシック"/>
            <family val="3"/>
            <charset val="128"/>
          </rPr>
          <t>事業採択の際に内示された金額を記載</t>
        </r>
      </text>
    </comment>
    <comment ref="D13" authorId="0" shapeId="0" xr:uid="{76DF9A6C-3E3C-47D3-A019-1ECE3371E691}">
      <text>
        <r>
          <rPr>
            <b/>
            <sz val="9"/>
            <color indexed="81"/>
            <rFont val="MS P ゴシック"/>
            <family val="3"/>
            <charset val="128"/>
          </rPr>
          <t>介護ロボットの場合は利用者定員数を記載</t>
        </r>
      </text>
    </comment>
    <comment ref="E13" authorId="0" shapeId="0" xr:uid="{A4DB9EC5-C85D-48C5-A8D3-5871E7041B51}">
      <text>
        <r>
          <rPr>
            <b/>
            <sz val="9"/>
            <color indexed="81"/>
            <rFont val="MS P ゴシック"/>
            <family val="3"/>
            <charset val="128"/>
          </rPr>
          <t>事業に要した経費の総額を記載する。介護ロボットの場合も１台あたりの金額にはしないこと</t>
        </r>
      </text>
    </comment>
    <comment ref="K13" authorId="0" shapeId="0" xr:uid="{9082BBEF-5C34-4AC6-913A-761C0669F6F6}">
      <text>
        <r>
          <rPr>
            <b/>
            <sz val="9"/>
            <color indexed="81"/>
            <rFont val="MS P ゴシック"/>
            <family val="3"/>
            <charset val="128"/>
          </rPr>
          <t>介護ロボットの場合は前年度までの導入台数を記載</t>
        </r>
      </text>
    </comment>
    <comment ref="D23" authorId="0" shapeId="0" xr:uid="{212C96C4-FB43-4808-BC08-357A7E040CBD}">
      <text>
        <r>
          <rPr>
            <b/>
            <sz val="9"/>
            <color indexed="81"/>
            <rFont val="MS P ゴシック"/>
            <family val="3"/>
            <charset val="128"/>
          </rPr>
          <t>ICT機器導入の場合は職員数を記載</t>
        </r>
      </text>
    </comment>
    <comment ref="K23" authorId="0" shapeId="0" xr:uid="{340F99E6-AB95-4843-AE14-89919249D789}">
      <text>
        <r>
          <rPr>
            <b/>
            <sz val="9"/>
            <color indexed="81"/>
            <rFont val="MS P ゴシック"/>
            <family val="3"/>
            <charset val="128"/>
          </rPr>
          <t>ICT機器導入の場合は前年度までの補助額を記載</t>
        </r>
      </text>
    </comment>
  </commentList>
</comments>
</file>

<file path=xl/sharedStrings.xml><?xml version="1.0" encoding="utf-8"?>
<sst xmlns="http://schemas.openxmlformats.org/spreadsheetml/2006/main" count="220" uniqueCount="99">
  <si>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</si>
  <si>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</si>
  <si>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</si>
  <si>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</si>
  <si>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</si>
  <si>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</si>
  <si>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</si>
  <si>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</si>
  <si>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</si>
  <si>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</si>
  <si>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</si>
  <si>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認知症対応型通所介護</t>
  </si>
  <si>
    <t>認知症対応型共同生活介護</t>
  </si>
  <si>
    <t>地域密着型介護老人福祉施設入所者生活介護</t>
  </si>
  <si>
    <t>地域密着型通所介護</t>
  </si>
  <si>
    <t>介護老人福祉施設</t>
    <rPh sb="0" eb="2">
      <t>カイゴ</t>
    </rPh>
    <rPh sb="2" eb="4">
      <t>ロウジン</t>
    </rPh>
    <rPh sb="4" eb="6">
      <t>フクシ</t>
    </rPh>
    <rPh sb="6" eb="8">
      <t>シセツ</t>
    </rPh>
    <phoneticPr fontId="6"/>
  </si>
  <si>
    <t>移乗介護（装着型）</t>
    <rPh sb="0" eb="2">
      <t>イジョウ</t>
    </rPh>
    <rPh sb="2" eb="4">
      <t>カイゴ</t>
    </rPh>
    <rPh sb="5" eb="7">
      <t>ソウチャク</t>
    </rPh>
    <rPh sb="7" eb="8">
      <t>ガタ</t>
    </rPh>
    <phoneticPr fontId="7"/>
  </si>
  <si>
    <t>移乗介護（非装着型）</t>
    <rPh sb="0" eb="2">
      <t>イジョウ</t>
    </rPh>
    <rPh sb="2" eb="4">
      <t>カイゴ</t>
    </rPh>
    <rPh sb="5" eb="8">
      <t>ヒソウチャク</t>
    </rPh>
    <rPh sb="8" eb="9">
      <t>ガタ</t>
    </rPh>
    <phoneticPr fontId="7"/>
  </si>
  <si>
    <t>入浴支援</t>
    <rPh sb="0" eb="2">
      <t>ニュウヨク</t>
    </rPh>
    <rPh sb="2" eb="4">
      <t>シエン</t>
    </rPh>
    <phoneticPr fontId="7"/>
  </si>
  <si>
    <t>移動支援</t>
    <rPh sb="0" eb="2">
      <t>イドウ</t>
    </rPh>
    <rPh sb="2" eb="4">
      <t>シエン</t>
    </rPh>
    <phoneticPr fontId="7"/>
  </si>
  <si>
    <t>排泄支援</t>
    <rPh sb="0" eb="2">
      <t>ハイセツ</t>
    </rPh>
    <rPh sb="2" eb="4">
      <t>シエン</t>
    </rPh>
    <phoneticPr fontId="7"/>
  </si>
  <si>
    <t>見守り</t>
    <rPh sb="0" eb="2">
      <t>ミマモ</t>
    </rPh>
    <phoneticPr fontId="7"/>
  </si>
  <si>
    <t>介護業務支援</t>
    <rPh sb="0" eb="2">
      <t>カイゴ</t>
    </rPh>
    <rPh sb="2" eb="4">
      <t>ギョウム</t>
    </rPh>
    <rPh sb="4" eb="6">
      <t>シエン</t>
    </rPh>
    <phoneticPr fontId="7"/>
  </si>
  <si>
    <t>コミュニケーション</t>
    <phoneticPr fontId="7"/>
  </si>
  <si>
    <t>施設系</t>
    <rPh sb="0" eb="2">
      <t>シセツ</t>
    </rPh>
    <rPh sb="2" eb="3">
      <t>ケイ</t>
    </rPh>
    <phoneticPr fontId="7"/>
  </si>
  <si>
    <t>介護ソフト</t>
    <rPh sb="0" eb="2">
      <t>カイゴ</t>
    </rPh>
    <phoneticPr fontId="7"/>
  </si>
  <si>
    <t>在宅系</t>
    <rPh sb="0" eb="2">
      <t>ザイタク</t>
    </rPh>
    <rPh sb="2" eb="3">
      <t>ケイ</t>
    </rPh>
    <phoneticPr fontId="7"/>
  </si>
  <si>
    <t>情報端末</t>
    <rPh sb="0" eb="2">
      <t>ジョウホウ</t>
    </rPh>
    <rPh sb="2" eb="4">
      <t>タンマツ</t>
    </rPh>
    <phoneticPr fontId="7"/>
  </si>
  <si>
    <t>保守経費等</t>
    <rPh sb="0" eb="2">
      <t>ホシュ</t>
    </rPh>
    <rPh sb="2" eb="4">
      <t>ケイヒ</t>
    </rPh>
    <rPh sb="4" eb="5">
      <t>トウ</t>
    </rPh>
    <phoneticPr fontId="7"/>
  </si>
  <si>
    <t>Wi-Fi環境整備経費</t>
    <rPh sb="5" eb="7">
      <t>カンキョウ</t>
    </rPh>
    <rPh sb="7" eb="9">
      <t>セイビ</t>
    </rPh>
    <rPh sb="9" eb="11">
      <t>ケイヒ</t>
    </rPh>
    <phoneticPr fontId="9"/>
  </si>
  <si>
    <t>夜間対応型訪問介護</t>
    <rPh sb="0" eb="2">
      <t>ヤカン</t>
    </rPh>
    <rPh sb="2" eb="4">
      <t>タイオウ</t>
    </rPh>
    <rPh sb="4" eb="5">
      <t>ガタ</t>
    </rPh>
    <rPh sb="5" eb="7">
      <t>ホウモン</t>
    </rPh>
    <rPh sb="7" eb="9">
      <t>カイゴ</t>
    </rPh>
    <phoneticPr fontId="6"/>
  </si>
  <si>
    <t>有</t>
    <rPh sb="0" eb="1">
      <t>ア</t>
    </rPh>
    <phoneticPr fontId="7"/>
  </si>
  <si>
    <t>インカム</t>
    <phoneticPr fontId="7"/>
  </si>
  <si>
    <t>無</t>
    <rPh sb="0" eb="1">
      <t>ナ</t>
    </rPh>
    <phoneticPr fontId="7"/>
  </si>
  <si>
    <t>システム連動経費</t>
    <rPh sb="4" eb="6">
      <t>レンドウ</t>
    </rPh>
    <rPh sb="6" eb="8">
      <t>ケイヒ</t>
    </rPh>
    <phoneticPr fontId="9"/>
  </si>
  <si>
    <t>地域密着型特定施設入居者生活介護</t>
    <rPh sb="10" eb="11">
      <t>キョ</t>
    </rPh>
    <phoneticPr fontId="6"/>
  </si>
  <si>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</si>
  <si>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</si>
  <si>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基金事業者名：</t>
    <rPh sb="0" eb="6">
      <t>キキンジギョウシャメイ</t>
    </rPh>
    <phoneticPr fontId="3"/>
  </si>
  <si>
    <t>導入施設・事業所名：</t>
    <rPh sb="0" eb="4">
      <t>ドウニュウシセツ</t>
    </rPh>
    <rPh sb="5" eb="9">
      <t>ジギョウショメイ</t>
    </rPh>
    <phoneticPr fontId="3"/>
  </si>
  <si>
    <t>サービス種別：</t>
    <rPh sb="4" eb="6">
      <t>シュベツ</t>
    </rPh>
    <phoneticPr fontId="3"/>
  </si>
  <si>
    <t>事業所番号：</t>
    <rPh sb="0" eb="5">
      <t>ジギョウショバンゴウ</t>
    </rPh>
    <phoneticPr fontId="3"/>
  </si>
  <si>
    <t>施設系・在宅系の別：</t>
    <rPh sb="0" eb="3">
      <t>シセツケイ</t>
    </rPh>
    <rPh sb="4" eb="6">
      <t>ザイタク</t>
    </rPh>
    <rPh sb="6" eb="7">
      <t>ケイ</t>
    </rPh>
    <rPh sb="8" eb="9">
      <t>ベツ</t>
    </rPh>
    <phoneticPr fontId="3"/>
  </si>
  <si>
    <t>ぐんま介護人材育成認証事業者の該当の有無：</t>
    <rPh sb="3" eb="5">
      <t>カイゴ</t>
    </rPh>
    <rPh sb="5" eb="7">
      <t>ジンザイ</t>
    </rPh>
    <rPh sb="7" eb="9">
      <t>イクセイ</t>
    </rPh>
    <rPh sb="9" eb="11">
      <t>ニンショウ</t>
    </rPh>
    <rPh sb="11" eb="14">
      <t>ジギョウシャ</t>
    </rPh>
    <rPh sb="15" eb="17">
      <t>ガイトウ</t>
    </rPh>
    <rPh sb="18" eb="20">
      <t>ウム</t>
    </rPh>
    <phoneticPr fontId="2"/>
  </si>
  <si>
    <t>※消費税込みの金額を記載すること</t>
    <rPh sb="1" eb="5">
      <t>ショウヒゼイコ</t>
    </rPh>
    <rPh sb="7" eb="9">
      <t>キンガク</t>
    </rPh>
    <rPh sb="10" eb="12">
      <t>キサイ</t>
    </rPh>
    <phoneticPr fontId="3"/>
  </si>
  <si>
    <t>区分</t>
    <rPh sb="0" eb="2">
      <t>クブン</t>
    </rPh>
    <phoneticPr fontId="3"/>
  </si>
  <si>
    <t>種別</t>
    <rPh sb="0" eb="2">
      <t>シュベツ</t>
    </rPh>
    <phoneticPr fontId="3"/>
  </si>
  <si>
    <t>製品名</t>
    <rPh sb="0" eb="3">
      <t>セイヒンメイ</t>
    </rPh>
    <phoneticPr fontId="3"/>
  </si>
  <si>
    <t>定員または職員数</t>
    <rPh sb="0" eb="2">
      <t>テイイン</t>
    </rPh>
    <rPh sb="5" eb="8">
      <t>ショクインスウ</t>
    </rPh>
    <phoneticPr fontId="3"/>
  </si>
  <si>
    <t>総事業費</t>
    <rPh sb="0" eb="4">
      <t>ソウジギョウヒ</t>
    </rPh>
    <phoneticPr fontId="3"/>
  </si>
  <si>
    <t>寄附金その他の収入</t>
    <rPh sb="0" eb="3">
      <t>キフキン</t>
    </rPh>
    <rPh sb="5" eb="6">
      <t>タ</t>
    </rPh>
    <rPh sb="7" eb="9">
      <t>シュウニュウ</t>
    </rPh>
    <phoneticPr fontId="3"/>
  </si>
  <si>
    <t>差引額</t>
    <rPh sb="0" eb="3">
      <t>サシヒキガク</t>
    </rPh>
    <phoneticPr fontId="3"/>
  </si>
  <si>
    <t>補助対象経費</t>
    <rPh sb="0" eb="6">
      <t>ホジョタイショウケイヒ</t>
    </rPh>
    <phoneticPr fontId="3"/>
  </si>
  <si>
    <t>選定額</t>
    <rPh sb="0" eb="3">
      <t>センテイガク</t>
    </rPh>
    <phoneticPr fontId="3"/>
  </si>
  <si>
    <t>導入台数</t>
    <rPh sb="0" eb="4">
      <t>ドウニュウダイスウ</t>
    </rPh>
    <phoneticPr fontId="3"/>
  </si>
  <si>
    <t>1台あたりの金額</t>
    <rPh sb="1" eb="2">
      <t>ダイ</t>
    </rPh>
    <rPh sb="6" eb="8">
      <t>キンガク</t>
    </rPh>
    <phoneticPr fontId="3"/>
  </si>
  <si>
    <t>補助率</t>
    <rPh sb="0" eb="3">
      <t>ホジョリツ</t>
    </rPh>
    <phoneticPr fontId="3"/>
  </si>
  <si>
    <t>補助基準額</t>
    <rPh sb="0" eb="5">
      <t>ホジョキジュンガク</t>
    </rPh>
    <phoneticPr fontId="3"/>
  </si>
  <si>
    <t>補助上限額</t>
    <rPh sb="0" eb="5">
      <t>ホジョジョウゲンガク</t>
    </rPh>
    <phoneticPr fontId="3"/>
  </si>
  <si>
    <t>県費補助金所要額</t>
    <rPh sb="0" eb="8">
      <t>ケンピホジョキンショヨウガク</t>
    </rPh>
    <phoneticPr fontId="3"/>
  </si>
  <si>
    <t>介護ロボット</t>
    <rPh sb="0" eb="2">
      <t>カイゴ</t>
    </rPh>
    <phoneticPr fontId="3"/>
  </si>
  <si>
    <t>小計</t>
    <rPh sb="0" eb="2">
      <t>ショウケイ</t>
    </rPh>
    <phoneticPr fontId="3"/>
  </si>
  <si>
    <t>算定額</t>
    <rPh sb="0" eb="3">
      <t>サンテイガク</t>
    </rPh>
    <phoneticPr fontId="3"/>
  </si>
  <si>
    <t>（名）</t>
    <rPh sb="1" eb="2">
      <t>メイ</t>
    </rPh>
    <phoneticPr fontId="3"/>
  </si>
  <si>
    <t>（円）</t>
    <rPh sb="1" eb="2">
      <t>エン</t>
    </rPh>
    <phoneticPr fontId="3"/>
  </si>
  <si>
    <t>（台）</t>
    <rPh sb="1" eb="2">
      <t>ダイ</t>
    </rPh>
    <phoneticPr fontId="3"/>
  </si>
  <si>
    <t>導入台数
上限</t>
    <rPh sb="0" eb="4">
      <t>ドウニュウダイスウ</t>
    </rPh>
    <rPh sb="5" eb="7">
      <t>ジョウゲン</t>
    </rPh>
    <phoneticPr fontId="3"/>
  </si>
  <si>
    <t>見守り機器の導入に伴う通信環境整備</t>
    <rPh sb="0" eb="2">
      <t>ミマモ</t>
    </rPh>
    <rPh sb="3" eb="5">
      <t>キキ</t>
    </rPh>
    <rPh sb="6" eb="8">
      <t>ドウニュウ</t>
    </rPh>
    <rPh sb="9" eb="10">
      <t>トモナ</t>
    </rPh>
    <rPh sb="11" eb="17">
      <t>ツウシンカンキョウセイビ</t>
    </rPh>
    <phoneticPr fontId="3"/>
  </si>
  <si>
    <t>ネットワーク工事</t>
    <rPh sb="6" eb="8">
      <t>コウジ</t>
    </rPh>
    <phoneticPr fontId="3"/>
  </si>
  <si>
    <t>ICT機器導入</t>
    <rPh sb="3" eb="5">
      <t>キキ</t>
    </rPh>
    <rPh sb="5" eb="7">
      <t>ドウニュウ</t>
    </rPh>
    <phoneticPr fontId="3"/>
  </si>
  <si>
    <t>コミュニケーション</t>
    <phoneticPr fontId="3"/>
  </si>
  <si>
    <t>内示額</t>
    <rPh sb="0" eb="3">
      <t>ナイジガク</t>
    </rPh>
    <phoneticPr fontId="3"/>
  </si>
  <si>
    <t>交付申請額</t>
    <rPh sb="0" eb="5">
      <t>コウフシンセイガク</t>
    </rPh>
    <phoneticPr fontId="3"/>
  </si>
  <si>
    <t>（円）</t>
    <rPh sb="1" eb="2">
      <t>エン</t>
    </rPh>
    <phoneticPr fontId="3"/>
  </si>
  <si>
    <t>合計</t>
    <rPh sb="0" eb="2">
      <t>ゴウケイ</t>
    </rPh>
    <phoneticPr fontId="3"/>
  </si>
  <si>
    <t>…必要な数値等を入力</t>
    <rPh sb="1" eb="3">
      <t>ヒツヨウ</t>
    </rPh>
    <rPh sb="4" eb="7">
      <t>スウチトウ</t>
    </rPh>
    <rPh sb="8" eb="10">
      <t>ニュウリョク</t>
    </rPh>
    <phoneticPr fontId="3"/>
  </si>
  <si>
    <t>…リストから選択</t>
    <rPh sb="6" eb="8">
      <t>センタク</t>
    </rPh>
    <phoneticPr fontId="3"/>
  </si>
  <si>
    <t>株式会社○○</t>
    <rPh sb="0" eb="4">
      <t>カブシキガイシャ</t>
    </rPh>
    <phoneticPr fontId="3"/>
  </si>
  <si>
    <t>社会福祉法人○○</t>
    <rPh sb="0" eb="6">
      <t>シャカイフクシホウジン</t>
    </rPh>
    <phoneticPr fontId="3"/>
  </si>
  <si>
    <t>特別養護老人ホーム○○</t>
    <rPh sb="0" eb="6">
      <t>トクベツヨウゴロウジン</t>
    </rPh>
    <phoneticPr fontId="3"/>
  </si>
  <si>
    <t>000000000000</t>
    <phoneticPr fontId="3"/>
  </si>
  <si>
    <t>○○○○</t>
    <phoneticPr fontId="3"/>
  </si>
  <si>
    <t>別記様式第３号別紙１－イ</t>
    <rPh sb="0" eb="4">
      <t>ベッキヨウシキ</t>
    </rPh>
    <rPh sb="4" eb="5">
      <t>ダイ</t>
    </rPh>
    <rPh sb="6" eb="7">
      <t>ゴウ</t>
    </rPh>
    <rPh sb="7" eb="9">
      <t>ベッシ</t>
    </rPh>
    <phoneticPr fontId="3"/>
  </si>
  <si>
    <t>補助金所要額調書（介護ロボット等導入支援事業）</t>
    <rPh sb="0" eb="3">
      <t>ホジョキン</t>
    </rPh>
    <rPh sb="3" eb="8">
      <t>ショヨウガクチョウショ</t>
    </rPh>
    <rPh sb="9" eb="11">
      <t>カイゴ</t>
    </rPh>
    <rPh sb="15" eb="16">
      <t>トウ</t>
    </rPh>
    <rPh sb="16" eb="22">
      <t>ドウニュウシエンジギョウ</t>
    </rPh>
    <phoneticPr fontId="3"/>
  </si>
  <si>
    <t>（注）１　導入施設・事業所ごとに作成する。</t>
    <rPh sb="1" eb="2">
      <t>チュウ</t>
    </rPh>
    <rPh sb="5" eb="9">
      <t>ドウニュウシセツ</t>
    </rPh>
    <rPh sb="10" eb="13">
      <t>ジギョウショ</t>
    </rPh>
    <rPh sb="16" eb="18">
      <t>サクセイ</t>
    </rPh>
    <phoneticPr fontId="3"/>
  </si>
  <si>
    <t>　　　２　定員または職員数欄には、介護ロボットの場合は定員、ICT機器の場合は職員数を記載すること。</t>
    <rPh sb="5" eb="7">
      <t>テイイン</t>
    </rPh>
    <rPh sb="10" eb="13">
      <t>ショクインスウ</t>
    </rPh>
    <rPh sb="13" eb="14">
      <t>ラン</t>
    </rPh>
    <rPh sb="17" eb="19">
      <t>カイゴ</t>
    </rPh>
    <rPh sb="24" eb="26">
      <t>バアイ</t>
    </rPh>
    <rPh sb="27" eb="29">
      <t>テイイン</t>
    </rPh>
    <rPh sb="33" eb="35">
      <t>キキ</t>
    </rPh>
    <rPh sb="36" eb="38">
      <t>バアイ</t>
    </rPh>
    <rPh sb="39" eb="42">
      <t>ショクインスウ</t>
    </rPh>
    <rPh sb="43" eb="45">
      <t>キサイ</t>
    </rPh>
    <phoneticPr fontId="3"/>
  </si>
  <si>
    <t>　　　３　総事業費欄には、今回の補助事業に要した費用の全額を記載すること。介護ロボットについても、1台あたりの金額ではなく総額を記載する。</t>
    <rPh sb="5" eb="9">
      <t>ソウジギョウヒ</t>
    </rPh>
    <rPh sb="9" eb="10">
      <t>ラン</t>
    </rPh>
    <rPh sb="13" eb="15">
      <t>コンカイ</t>
    </rPh>
    <rPh sb="16" eb="20">
      <t>ホジョジギョウ</t>
    </rPh>
    <rPh sb="21" eb="22">
      <t>ヨウ</t>
    </rPh>
    <rPh sb="24" eb="26">
      <t>ヒヨウ</t>
    </rPh>
    <rPh sb="27" eb="29">
      <t>ゼンガク</t>
    </rPh>
    <rPh sb="30" eb="32">
      <t>キサイ</t>
    </rPh>
    <rPh sb="37" eb="39">
      <t>カイゴ</t>
    </rPh>
    <rPh sb="50" eb="51">
      <t>ダイ</t>
    </rPh>
    <rPh sb="55" eb="57">
      <t>キンガク</t>
    </rPh>
    <rPh sb="61" eb="63">
      <t>ソウガク</t>
    </rPh>
    <rPh sb="64" eb="66">
      <t>キサイ</t>
    </rPh>
    <phoneticPr fontId="3"/>
  </si>
  <si>
    <t>　　　４　寄附金その他の収入があり、区分を二つ以上記載する場合は、区分の数に応じて寄附金その他の収入欄を案分して各々の区分に記載すること。</t>
    <rPh sb="5" eb="8">
      <t>キフキン</t>
    </rPh>
    <rPh sb="10" eb="11">
      <t>タ</t>
    </rPh>
    <rPh sb="12" eb="14">
      <t>シュウニュウ</t>
    </rPh>
    <rPh sb="18" eb="20">
      <t>クブン</t>
    </rPh>
    <rPh sb="21" eb="22">
      <t>フタ</t>
    </rPh>
    <rPh sb="23" eb="25">
      <t>イジョウ</t>
    </rPh>
    <rPh sb="25" eb="27">
      <t>キサイ</t>
    </rPh>
    <rPh sb="29" eb="31">
      <t>バアイ</t>
    </rPh>
    <rPh sb="33" eb="35">
      <t>クブン</t>
    </rPh>
    <rPh sb="36" eb="37">
      <t>カズ</t>
    </rPh>
    <rPh sb="38" eb="39">
      <t>オウ</t>
    </rPh>
    <rPh sb="41" eb="44">
      <t>キフキン</t>
    </rPh>
    <rPh sb="46" eb="47">
      <t>タ</t>
    </rPh>
    <rPh sb="48" eb="50">
      <t>シュウニュウ</t>
    </rPh>
    <rPh sb="50" eb="51">
      <t>ラン</t>
    </rPh>
    <rPh sb="52" eb="54">
      <t>アンブン</t>
    </rPh>
    <rPh sb="56" eb="58">
      <t>オノオノ</t>
    </rPh>
    <rPh sb="59" eb="61">
      <t>クブン</t>
    </rPh>
    <rPh sb="62" eb="64">
      <t>キサイ</t>
    </rPh>
    <phoneticPr fontId="3"/>
  </si>
  <si>
    <t>前年度までの導入台数または補助額</t>
    <rPh sb="0" eb="3">
      <t>ゼンネンド</t>
    </rPh>
    <rPh sb="6" eb="10">
      <t>ドウニュウダイスウ</t>
    </rPh>
    <rPh sb="13" eb="16">
      <t>ホジョガク</t>
    </rPh>
    <phoneticPr fontId="3"/>
  </si>
  <si>
    <t>　　　６　内示額の欄には、県からの採択通知に記載されていた金額を記載するこいと。</t>
    <rPh sb="5" eb="8">
      <t>ナイジガク</t>
    </rPh>
    <rPh sb="9" eb="10">
      <t>ラン</t>
    </rPh>
    <rPh sb="13" eb="14">
      <t>ケン</t>
    </rPh>
    <rPh sb="17" eb="21">
      <t>サイタクツウチ</t>
    </rPh>
    <rPh sb="22" eb="24">
      <t>キサイ</t>
    </rPh>
    <rPh sb="29" eb="31">
      <t>キンガク</t>
    </rPh>
    <rPh sb="32" eb="34">
      <t>キサイ</t>
    </rPh>
    <phoneticPr fontId="3"/>
  </si>
  <si>
    <t>　　　５　前年度までの導入台数または補助額欄には、介護ロボットの場合は前年度までの導入台数、ICT機器の場合は前年度までの補助額を記載すること。</t>
    <rPh sb="5" eb="8">
      <t>ゼンネンド</t>
    </rPh>
    <rPh sb="11" eb="15">
      <t>ドウニュウダイスウ</t>
    </rPh>
    <rPh sb="18" eb="21">
      <t>ホジョガク</t>
    </rPh>
    <rPh sb="21" eb="22">
      <t>ラン</t>
    </rPh>
    <rPh sb="25" eb="27">
      <t>カイゴ</t>
    </rPh>
    <rPh sb="32" eb="34">
      <t>バアイ</t>
    </rPh>
    <rPh sb="35" eb="38">
      <t>ゼンネンド</t>
    </rPh>
    <rPh sb="41" eb="45">
      <t>ドウニュウダイスウ</t>
    </rPh>
    <rPh sb="49" eb="51">
      <t>キキ</t>
    </rPh>
    <rPh sb="52" eb="54">
      <t>バアイ</t>
    </rPh>
    <rPh sb="55" eb="58">
      <t>ゼンネンド</t>
    </rPh>
    <rPh sb="61" eb="64">
      <t>ホジョガク</t>
    </rPh>
    <rPh sb="65" eb="67">
      <t>キサイ</t>
    </rPh>
    <phoneticPr fontId="3"/>
  </si>
  <si>
    <t>訪問看護</t>
    <rPh sb="0" eb="4">
      <t>ホウモンカンゴ</t>
    </rPh>
    <phoneticPr fontId="3"/>
  </si>
  <si>
    <t>在宅系</t>
    <rPh sb="0" eb="3">
      <t>ザイタクケイ</t>
    </rPh>
    <phoneticPr fontId="3"/>
  </si>
  <si>
    <t>居宅介護支援事業所</t>
    <rPh sb="0" eb="9">
      <t>キョタクカイゴシエンジギョウショ</t>
    </rPh>
    <phoneticPr fontId="3"/>
  </si>
  <si>
    <t>在宅系</t>
    <rPh sb="0" eb="3">
      <t>ザイタクケイ</t>
    </rPh>
    <phoneticPr fontId="3"/>
  </si>
  <si>
    <t>通信環境機器等</t>
    <rPh sb="0" eb="7">
      <t>ツウシンカンキョウキキトウ</t>
    </rPh>
    <phoneticPr fontId="3"/>
  </si>
  <si>
    <t>その他</t>
    <rPh sb="2" eb="3">
      <t>タ</t>
    </rPh>
    <phoneticPr fontId="3"/>
  </si>
  <si>
    <t>福祉用具貸与</t>
    <rPh sb="0" eb="4">
      <t>フクシヨウグ</t>
    </rPh>
    <rPh sb="4" eb="6">
      <t>タイヨ</t>
    </rPh>
    <phoneticPr fontId="3"/>
  </si>
  <si>
    <t>在宅系</t>
    <rPh sb="0" eb="3">
      <t>ザイタクケイ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</si>
</sst>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font>
      <sz val="11"/>
      <color theme="1"/>
      <name val="Yu Gothic"/>
      <family val="2"/>
      <scheme val="minor"/>
    </font>
    <font>
      <sz val="11"/>
      <color theme="1"/>
      <name val="Yu Gothic"/>
      <family val="2"/>
      <scheme val="minor"/>
    </font>
    <font>
      <sz val="18"/>
      <color theme="3"/>
      <name val="Yu Gothic Light"/>
      <family val="2"/>
      <charset val="128"/>
      <scheme val="major"/>
    </font>
    <font>
      <sz val="6"/>
      <name val="Yu Gothic"/>
      <family val="3"/>
      <charset val="128"/>
      <scheme val="minor"/>
    </font>
    <font>
      <sz val="11"/>
      <color theme="1"/>
      <name val="Yu Gothic"/>
      <family val="3"/>
      <charset val="128"/>
      <scheme val="minor"/>
    </font>
    <font>
      <sz val="11"/>
      <color theme="1"/>
      <name val="ＭＳ 明朝"/>
      <family val="1"/>
      <charset val="128"/>
    </font>
    <font>
      <sz val="14"/>
      <color theme="1"/>
      <name val="ＭＳ 明朝"/>
      <family val="1"/>
      <charset val="128"/>
    </font>
    <font>
      <sz val="6"/>
      <name val="Yu Gothic"/>
      <family val="2"/>
      <charset val="128"/>
      <scheme val="minor"/>
    </font>
    <font>
      <sz val="11"/>
      <name val="ＭＳ Ｐゴシック"/>
      <family val="3"/>
      <charset val="128"/>
    </font>
    <font>
      <sz val="6"/>
      <name val="ＭＳ Ｐゴシック"/>
      <family val="3"/>
      <charset val="128"/>
    </font>
    <font>
      <sz val="24"/>
      <color theme="1"/>
      <name val="ＭＳ 明朝"/>
      <family val="1"/>
      <charset val="128"/>
    </font>
    <font>
      <sz val="11"/>
      <name val="ＭＳ 明朝"/>
      <family val="1"/>
      <charset val="128"/>
    </font>
    <font>
      <sz val="11"/>
      <color rgb="FFFF0000"/>
      <name val="ＭＳ 明朝"/>
      <family val="1"/>
      <charset val="128"/>
    </font>
    <font>
      <sz val="10"/>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4" fillId="0" borderId="0">
      <alignment vertical="center"/>
    </xf>
    <xf numFmtId="0" fontId="8" fillId="0" borderId="0">
      <alignment vertical="center"/>
    </xf>
  </cellStyleXfs>
  <cellXfs count="102">
    <xf numFmtId="0" fontId="0" fillId="0" borderId="0" xfId="0"/>
    <xf numFmtId="0" fontId="5" fillId="0" borderId="0" xfId="2" applyFont="1">
      <alignment vertical="center"/>
    </xf>
    <xf numFmtId="0" fontId="8" fillId="0" borderId="0" xfId="3">
      <alignment vertical="center"/>
    </xf>
    <xf numFmtId="0" fontId="5" fillId="2" borderId="0" xfId="2" applyFont="1" applyFill="1">
      <alignment vertical="center"/>
    </xf>
    <xf numFmtId="0" fontId="5" fillId="2" borderId="0" xfId="2" applyFont="1" applyFill="1" applyAlignment="1">
      <alignment horizontal="left" vertical="center"/>
    </xf>
    <xf numFmtId="0" fontId="5" fillId="2" borderId="0" xfId="2" applyFont="1" applyFill="1" applyAlignment="1">
      <alignment horizontal="center" vertical="center"/>
    </xf>
    <xf numFmtId="12" fontId="5" fillId="0" borderId="0" xfId="0" applyNumberFormat="1" applyFont="1" applyAlignment="1">
      <alignment vertical="center"/>
    </xf>
    <xf numFmtId="38" fontId="5" fillId="0" borderId="0" xfId="1" applyFont="1" applyAlignment="1"/>
    <xf numFmtId="38" fontId="5" fillId="0" borderId="0" xfId="1" applyFont="1" applyAlignment="1">
      <alignment horizontal="right"/>
    </xf>
    <xf numFmtId="38" fontId="12" fillId="0" borderId="0" xfId="1" applyFont="1" applyAlignment="1"/>
    <xf numFmtId="38" fontId="5" fillId="0" borderId="1" xfId="1" applyFont="1" applyBorder="1" applyAlignment="1">
      <alignment horizontal="center" vertical="center" wrapText="1"/>
    </xf>
    <xf numFmtId="38" fontId="5" fillId="0" borderId="0" xfId="1" applyFont="1" applyAlignment="1">
      <alignment horizontal="center" vertical="center" wrapText="1"/>
    </xf>
    <xf numFmtId="38" fontId="5" fillId="0" borderId="4" xfId="1" applyFont="1" applyBorder="1" applyAlignment="1">
      <alignment horizontal="right"/>
    </xf>
    <xf numFmtId="38" fontId="5" fillId="3" borderId="5" xfId="1" applyFont="1" applyFill="1" applyBorder="1" applyAlignment="1">
      <alignment vertical="center"/>
    </xf>
    <xf numFmtId="38" fontId="5" fillId="4" borderId="5" xfId="1" applyFont="1" applyFill="1" applyBorder="1" applyAlignment="1">
      <alignment vertical="center"/>
    </xf>
    <xf numFmtId="38" fontId="5" fillId="4" borderId="5" xfId="1" applyFont="1" applyFill="1" applyBorder="1" applyAlignment="1"/>
    <xf numFmtId="38" fontId="5" fillId="2" borderId="5" xfId="1" applyFont="1" applyFill="1" applyBorder="1" applyAlignment="1"/>
    <xf numFmtId="38" fontId="5" fillId="3" borderId="3" xfId="1" applyFont="1" applyFill="1" applyBorder="1" applyAlignment="1">
      <alignment vertical="center"/>
    </xf>
    <xf numFmtId="38" fontId="5" fillId="4" borderId="3" xfId="1" applyFont="1" applyFill="1" applyBorder="1" applyAlignment="1">
      <alignment vertical="center"/>
    </xf>
    <xf numFmtId="38" fontId="5" fillId="4" borderId="3" xfId="1" applyFont="1" applyFill="1" applyBorder="1" applyAlignment="1"/>
    <xf numFmtId="38" fontId="5" fillId="2" borderId="3" xfId="1" applyFont="1" applyFill="1" applyBorder="1" applyAlignment="1"/>
    <xf numFmtId="38" fontId="5" fillId="0" borderId="1" xfId="1" applyFont="1" applyBorder="1" applyAlignment="1"/>
    <xf numFmtId="38" fontId="5" fillId="2" borderId="4" xfId="1" applyFont="1" applyFill="1" applyBorder="1" applyAlignment="1"/>
    <xf numFmtId="38" fontId="11" fillId="2" borderId="4" xfId="1" applyFont="1" applyFill="1" applyBorder="1" applyAlignment="1" applyProtection="1">
      <alignment horizontal="right" shrinkToFit="1"/>
      <protection locked="0"/>
    </xf>
    <xf numFmtId="38" fontId="5" fillId="3" borderId="5" xfId="1" applyFont="1" applyFill="1" applyBorder="1" applyAlignment="1"/>
    <xf numFmtId="38" fontId="11" fillId="2" borderId="5" xfId="1" applyFont="1" applyFill="1" applyBorder="1" applyAlignment="1" applyProtection="1">
      <alignment horizontal="right" shrinkToFit="1"/>
      <protection locked="0"/>
    </xf>
    <xf numFmtId="38" fontId="5" fillId="3" borderId="3" xfId="1" applyFont="1" applyFill="1" applyBorder="1" applyAlignment="1"/>
    <xf numFmtId="38" fontId="11" fillId="2" borderId="3" xfId="1" applyFont="1" applyFill="1" applyBorder="1" applyAlignment="1" applyProtection="1">
      <alignment horizontal="right" shrinkToFit="1"/>
      <protection locked="0"/>
    </xf>
    <xf numFmtId="38" fontId="5" fillId="0" borderId="2" xfId="1" applyFont="1" applyBorder="1" applyAlignment="1"/>
    <xf numFmtId="38" fontId="5" fillId="2" borderId="1" xfId="1" applyFont="1" applyFill="1" applyBorder="1" applyAlignment="1">
      <alignment horizontal="center" vertical="center" wrapText="1"/>
    </xf>
    <xf numFmtId="38" fontId="5" fillId="2" borderId="4" xfId="1" applyFont="1" applyFill="1" applyBorder="1" applyAlignment="1">
      <alignment horizontal="right"/>
    </xf>
    <xf numFmtId="38" fontId="5" fillId="4" borderId="0" xfId="1" applyFont="1" applyFill="1" applyAlignment="1"/>
    <xf numFmtId="38" fontId="5" fillId="3" borderId="0" xfId="1" applyFont="1" applyFill="1" applyAlignment="1"/>
    <xf numFmtId="38" fontId="5" fillId="4" borderId="5" xfId="1" applyFont="1" applyFill="1" applyBorder="1" applyAlignment="1" applyProtection="1">
      <protection locked="0"/>
    </xf>
    <xf numFmtId="38" fontId="5" fillId="4" borderId="3" xfId="1" applyFont="1" applyFill="1" applyBorder="1" applyAlignment="1" applyProtection="1">
      <protection locked="0"/>
    </xf>
    <xf numFmtId="38" fontId="5" fillId="4" borderId="5" xfId="1" applyFont="1" applyFill="1" applyBorder="1" applyAlignment="1" applyProtection="1">
      <alignment vertical="center"/>
      <protection locked="0"/>
    </xf>
    <xf numFmtId="38" fontId="5" fillId="4" borderId="3" xfId="1" applyFont="1" applyFill="1" applyBorder="1" applyAlignment="1" applyProtection="1">
      <alignment vertical="center"/>
      <protection locked="0"/>
    </xf>
    <xf numFmtId="38" fontId="5" fillId="3" borderId="5" xfId="1" applyFont="1" applyFill="1" applyBorder="1" applyAlignment="1" applyProtection="1">
      <alignment vertical="center"/>
      <protection locked="0"/>
    </xf>
    <xf numFmtId="38" fontId="5" fillId="3" borderId="3" xfId="1" applyFont="1" applyFill="1" applyBorder="1" applyAlignment="1" applyProtection="1">
      <alignment vertical="center"/>
      <protection locked="0"/>
    </xf>
    <xf numFmtId="38" fontId="5" fillId="3" borderId="4" xfId="1" applyFont="1" applyFill="1" applyBorder="1" applyAlignment="1" applyProtection="1">
      <alignment vertical="center"/>
      <protection locked="0"/>
    </xf>
    <xf numFmtId="38" fontId="5" fillId="4" borderId="4" xfId="1" applyFont="1" applyFill="1" applyBorder="1" applyAlignment="1" applyProtection="1">
      <alignment vertical="center"/>
      <protection locked="0"/>
    </xf>
    <xf numFmtId="38" fontId="5" fillId="4" borderId="4" xfId="1" applyFont="1" applyFill="1" applyBorder="1" applyAlignment="1" applyProtection="1">
      <protection locked="0"/>
    </xf>
    <xf numFmtId="38" fontId="5" fillId="4" borderId="8" xfId="1" applyFont="1" applyFill="1" applyBorder="1" applyAlignment="1" applyProtection="1">
      <protection locked="0"/>
    </xf>
    <xf numFmtId="38" fontId="5" fillId="4" borderId="9" xfId="1" applyFont="1" applyFill="1" applyBorder="1" applyAlignment="1" applyProtection="1">
      <protection locked="0"/>
    </xf>
    <xf numFmtId="38" fontId="5" fillId="4" borderId="10" xfId="1" applyFont="1" applyFill="1" applyBorder="1" applyAlignment="1" applyProtection="1">
      <protection locked="0"/>
    </xf>
    <xf numFmtId="38" fontId="5" fillId="4" borderId="0" xfId="1" applyFont="1" applyFill="1" applyAlignment="1" applyProtection="1">
      <protection locked="0"/>
    </xf>
    <xf numFmtId="38" fontId="5" fillId="3" borderId="4" xfId="1" applyFont="1" applyFill="1" applyBorder="1" applyAlignment="1" applyProtection="1">
      <protection locked="0"/>
    </xf>
    <xf numFmtId="38" fontId="5" fillId="3" borderId="5" xfId="1" applyFont="1" applyFill="1" applyBorder="1" applyAlignment="1" applyProtection="1">
      <protection locked="0"/>
    </xf>
    <xf numFmtId="38" fontId="5" fillId="3" borderId="3" xfId="1" applyFont="1" applyFill="1" applyBorder="1" applyAlignment="1" applyProtection="1">
      <protection locked="0"/>
    </xf>
    <xf numFmtId="38" fontId="12" fillId="3" borderId="5" xfId="1" applyFont="1" applyFill="1" applyBorder="1" applyAlignment="1">
      <alignment vertical="center"/>
    </xf>
    <xf numFmtId="38" fontId="12" fillId="4" borderId="5" xfId="1" applyFont="1" applyFill="1" applyBorder="1" applyAlignment="1">
      <alignment vertical="center"/>
    </xf>
    <xf numFmtId="38" fontId="12" fillId="4" borderId="5" xfId="1" applyFont="1" applyFill="1" applyBorder="1" applyAlignment="1"/>
    <xf numFmtId="38" fontId="12" fillId="3" borderId="3" xfId="1" applyFont="1" applyFill="1" applyBorder="1" applyAlignment="1">
      <alignment vertical="center"/>
    </xf>
    <xf numFmtId="38" fontId="12" fillId="4" borderId="3" xfId="1" applyFont="1" applyFill="1" applyBorder="1" applyAlignment="1">
      <alignment vertical="center"/>
    </xf>
    <xf numFmtId="38" fontId="12" fillId="4" borderId="3" xfId="1" applyFont="1" applyFill="1" applyBorder="1" applyAlignment="1"/>
    <xf numFmtId="38" fontId="12" fillId="4" borderId="8" xfId="1" applyFont="1" applyFill="1" applyBorder="1" applyAlignment="1"/>
    <xf numFmtId="38" fontId="12" fillId="4" borderId="9" xfId="1" applyFont="1" applyFill="1" applyBorder="1" applyAlignment="1"/>
    <xf numFmtId="38" fontId="12" fillId="4" borderId="10" xfId="1" applyFont="1" applyFill="1" applyBorder="1" applyAlignment="1"/>
    <xf numFmtId="38" fontId="12" fillId="4" borderId="4" xfId="1" applyFont="1" applyFill="1" applyBorder="1" applyAlignment="1"/>
    <xf numFmtId="38" fontId="12" fillId="4" borderId="4" xfId="1" applyFont="1" applyFill="1" applyBorder="1" applyAlignment="1">
      <alignment vertical="center"/>
    </xf>
    <xf numFmtId="38" fontId="12" fillId="3" borderId="4" xfId="1" applyFont="1" applyFill="1" applyBorder="1" applyAlignment="1">
      <alignment vertical="center"/>
    </xf>
    <xf numFmtId="38" fontId="12" fillId="3" borderId="4" xfId="1" applyFont="1" applyFill="1" applyBorder="1" applyAlignment="1"/>
    <xf numFmtId="38" fontId="12" fillId="4" borderId="0" xfId="1" applyFont="1" applyFill="1" applyAlignment="1"/>
    <xf numFmtId="38" fontId="5" fillId="0" borderId="0" xfId="1" applyFont="1" applyFill="1" applyAlignment="1"/>
    <xf numFmtId="38" fontId="13" fillId="0" borderId="1" xfId="1" applyFont="1" applyBorder="1" applyAlignment="1">
      <alignment horizontal="center" vertical="center" wrapText="1"/>
    </xf>
    <xf numFmtId="38" fontId="5" fillId="0" borderId="1" xfId="1" applyFont="1" applyBorder="1" applyAlignment="1">
      <alignment horizontal="center"/>
    </xf>
    <xf numFmtId="38" fontId="5" fillId="4" borderId="7" xfId="1" applyFont="1" applyFill="1" applyBorder="1" applyAlignment="1" applyProtection="1">
      <alignment horizontal="left"/>
      <protection locked="0"/>
    </xf>
    <xf numFmtId="38" fontId="5" fillId="4" borderId="6" xfId="1" applyFont="1" applyFill="1" applyBorder="1" applyAlignment="1" applyProtection="1">
      <alignment horizontal="left"/>
      <protection locked="0"/>
    </xf>
    <xf numFmtId="38" fontId="5" fillId="3" borderId="6" xfId="1" applyFont="1" applyFill="1" applyBorder="1" applyAlignment="1" applyProtection="1">
      <alignment horizontal="left"/>
      <protection locked="0"/>
    </xf>
    <xf numFmtId="0" fontId="11" fillId="0" borderId="6" xfId="0" applyFont="1" applyBorder="1" applyAlignment="1">
      <alignment horizontal="left" vertical="center"/>
    </xf>
    <xf numFmtId="38" fontId="5" fillId="3" borderId="7" xfId="1" applyFont="1" applyFill="1" applyBorder="1" applyAlignment="1" applyProtection="1">
      <alignment horizontal="left"/>
      <protection locked="0"/>
    </xf>
    <xf numFmtId="38" fontId="5" fillId="2" borderId="2" xfId="1" applyFont="1" applyFill="1" applyBorder="1" applyAlignment="1">
      <alignment horizontal="center"/>
    </xf>
    <xf numFmtId="38" fontId="5" fillId="4" borderId="1" xfId="1" applyFont="1" applyFill="1" applyBorder="1" applyAlignment="1" applyProtection="1">
      <alignment horizontal="right" vertical="center"/>
      <protection locked="0"/>
    </xf>
    <xf numFmtId="38" fontId="5" fillId="4" borderId="3" xfId="1" applyFont="1" applyFill="1" applyBorder="1" applyAlignment="1" applyProtection="1">
      <alignment horizontal="right" vertical="center"/>
      <protection locked="0"/>
    </xf>
    <xf numFmtId="12" fontId="5" fillId="3" borderId="3" xfId="1" applyNumberFormat="1" applyFont="1" applyFill="1" applyBorder="1" applyAlignment="1" applyProtection="1">
      <alignment horizontal="center" vertical="center"/>
      <protection locked="0"/>
    </xf>
    <xf numFmtId="12" fontId="5" fillId="3" borderId="1" xfId="1" applyNumberFormat="1" applyFont="1" applyFill="1" applyBorder="1" applyAlignment="1" applyProtection="1">
      <alignment horizontal="center" vertical="center"/>
      <protection locked="0"/>
    </xf>
    <xf numFmtId="38" fontId="13" fillId="0" borderId="1" xfId="1" applyFont="1" applyBorder="1" applyAlignment="1">
      <alignment horizontal="center" vertical="center" textRotation="255"/>
    </xf>
    <xf numFmtId="38" fontId="5" fillId="4" borderId="3" xfId="1" applyFont="1" applyFill="1" applyBorder="1" applyAlignment="1" applyProtection="1">
      <alignment horizontal="center" vertical="center"/>
      <protection locked="0"/>
    </xf>
    <xf numFmtId="38" fontId="5" fillId="4" borderId="1" xfId="1" applyFont="1" applyFill="1" applyBorder="1" applyAlignment="1" applyProtection="1">
      <alignment horizontal="center" vertical="center"/>
      <protection locked="0"/>
    </xf>
    <xf numFmtId="38" fontId="10" fillId="0" borderId="0" xfId="1" applyFont="1" applyAlignment="1">
      <alignment horizontal="center" vertical="center"/>
    </xf>
    <xf numFmtId="38" fontId="5" fillId="4" borderId="5" xfId="1" applyFont="1" applyFill="1" applyBorder="1" applyAlignment="1" applyProtection="1">
      <alignment horizontal="right" vertical="center"/>
      <protection locked="0"/>
    </xf>
    <xf numFmtId="38" fontId="5" fillId="4" borderId="4" xfId="1" applyFont="1" applyFill="1" applyBorder="1" applyAlignment="1" applyProtection="1">
      <alignment horizontal="right" vertical="center"/>
      <protection locked="0"/>
    </xf>
    <xf numFmtId="38" fontId="5" fillId="2" borderId="3" xfId="1" applyFont="1" applyFill="1" applyBorder="1" applyAlignment="1">
      <alignment horizontal="right" vertical="center"/>
    </xf>
    <xf numFmtId="38" fontId="5" fillId="2" borderId="1" xfId="1" applyFont="1" applyFill="1" applyBorder="1" applyAlignment="1">
      <alignment horizontal="right" vertical="center"/>
    </xf>
    <xf numFmtId="38" fontId="5" fillId="2" borderId="1" xfId="1" applyFont="1" applyFill="1" applyBorder="1" applyAlignment="1">
      <alignment horizontal="center" vertical="center" textRotation="255"/>
    </xf>
    <xf numFmtId="38" fontId="5" fillId="2" borderId="1" xfId="1" applyFont="1" applyFill="1" applyBorder="1" applyAlignment="1">
      <alignment horizontal="center"/>
    </xf>
    <xf numFmtId="38" fontId="13" fillId="2" borderId="1" xfId="1" applyFont="1" applyFill="1" applyBorder="1" applyAlignment="1">
      <alignment horizontal="center" vertical="center" textRotation="255" wrapText="1"/>
    </xf>
    <xf numFmtId="0" fontId="12" fillId="0" borderId="6" xfId="0" applyFont="1" applyBorder="1" applyAlignment="1">
      <alignment horizontal="left" vertical="center"/>
    </xf>
    <xf numFmtId="38" fontId="12" fillId="4" borderId="7" xfId="1" applyFont="1" applyFill="1" applyBorder="1" applyAlignment="1">
      <alignment horizontal="left"/>
    </xf>
    <xf numFmtId="38" fontId="12" fillId="4" borderId="6" xfId="1" applyFont="1" applyFill="1" applyBorder="1" applyAlignment="1">
      <alignment horizontal="left"/>
    </xf>
    <xf numFmtId="38" fontId="12" fillId="3" borderId="6" xfId="1" applyFont="1" applyFill="1" applyBorder="1" applyAlignment="1">
      <alignment horizontal="left"/>
    </xf>
    <xf numFmtId="38" fontId="12" fillId="4" borderId="6" xfId="1" quotePrefix="1" applyFont="1" applyFill="1" applyBorder="1" applyAlignment="1">
      <alignment horizontal="left"/>
    </xf>
    <xf numFmtId="38" fontId="12" fillId="3" borderId="7" xfId="1" applyFont="1" applyFill="1" applyBorder="1" applyAlignment="1">
      <alignment horizontal="left"/>
    </xf>
    <xf numFmtId="38" fontId="12" fillId="4" borderId="3" xfId="1" applyFont="1" applyFill="1" applyBorder="1" applyAlignment="1">
      <alignment horizontal="center" vertical="center"/>
    </xf>
    <xf numFmtId="38" fontId="12" fillId="4" borderId="1" xfId="1" applyFont="1" applyFill="1" applyBorder="1" applyAlignment="1">
      <alignment horizontal="center" vertical="center"/>
    </xf>
    <xf numFmtId="38" fontId="12" fillId="4" borderId="5" xfId="1" applyFont="1" applyFill="1" applyBorder="1" applyAlignment="1">
      <alignment horizontal="right" vertical="center"/>
    </xf>
    <xf numFmtId="38" fontId="12" fillId="4" borderId="3" xfId="1" applyFont="1" applyFill="1" applyBorder="1" applyAlignment="1">
      <alignment horizontal="right" vertical="center"/>
    </xf>
    <xf numFmtId="38" fontId="12" fillId="4" borderId="1" xfId="1" applyFont="1" applyFill="1" applyBorder="1" applyAlignment="1">
      <alignment horizontal="right" vertical="center"/>
    </xf>
    <xf numFmtId="12" fontId="12" fillId="3" borderId="3" xfId="1" applyNumberFormat="1" applyFont="1" applyFill="1" applyBorder="1" applyAlignment="1">
      <alignment horizontal="center" vertical="center"/>
    </xf>
    <xf numFmtId="12" fontId="12" fillId="3" borderId="1" xfId="1" applyNumberFormat="1" applyFont="1" applyFill="1" applyBorder="1" applyAlignment="1">
      <alignment horizontal="center" vertical="center"/>
    </xf>
    <xf numFmtId="38" fontId="12" fillId="4" borderId="4" xfId="1" applyFont="1" applyFill="1" applyBorder="1" applyAlignment="1">
      <alignment horizontal="right" vertical="center"/>
    </xf>
    <xf numFmtId="176" fontId="5" fillId="4" borderId="6" xfId="1" applyNumberFormat="1" applyFont="1" applyFill="1" applyBorder="1" applyAlignment="1" applyProtection="1">
      <alignment horizontal="left"/>
      <protection locked="0"/>
    </xf>
  </cellXfs>
  <cellStyles count="4">
    <cellStyle name="桁区切り" xfId="1" builtinId="6"/>
    <cellStyle name="標準" xfId="0" builtinId="0"/>
    <cellStyle name="標準 2" xfId="2" xr:uid="{6F09B747-456E-47C0-BE1B-950ACA6A3A23}"/>
    <cellStyle name="標準 3" xfId="3" xr:uid="{3FDF00EC-A48D-4562-A8B1-4F12463ADD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68BFA-CC8C-450C-B503-6E34D1DBBD84}">
  <sheetPr>
    <pageSetUpPr fitToPage="1"/>
  </sheetPr>
  <dimension ref="A1:T34"/>
  <sheetViews>
    <sheetView tabSelected="1" zoomScale="85" zoomScaleNormal="85" workbookViewId="0">
      <selection activeCell="R9" sqref="R9:T9"/>
    </sheetView>
  </sheetViews>
  <sheetFormatPr defaultRowHeight="13.8"/>
  <cols>
    <col min="1" max="1" width="8.796875" style="7"/>
    <col min="2" max="2" width="18.296875" style="7" bestFit="1" customWidth="1"/>
    <col min="3" max="3" width="22.19921875" style="7" bestFit="1" customWidth="1"/>
    <col min="4" max="4" width="8.796875" style="7"/>
    <col min="5" max="9" width="12" style="7" customWidth="1"/>
    <col min="10" max="10" width="8.69921875" style="7" bestFit="1" customWidth="1"/>
    <col min="11" max="13" width="12" style="7" customWidth="1"/>
    <col min="14" max="14" width="6.8984375" style="7" bestFit="1" customWidth="1"/>
    <col min="15" max="20" width="12" style="7" customWidth="1"/>
    <col min="21" max="16384" width="8.796875" style="7"/>
  </cols>
  <sheetData>
    <row r="1" spans="1:20">
      <c r="A1" s="7" t="s">
        <v>82</v>
      </c>
    </row>
    <row r="2" spans="1:20" ht="38.200000000000003" customHeight="1">
      <c r="A2" s="79" t="s">
        <v>83</v>
      </c>
      <c r="B2" s="79"/>
      <c r="C2" s="79"/>
      <c r="D2" s="79"/>
      <c r="E2" s="79"/>
      <c r="F2" s="79"/>
      <c r="G2" s="79"/>
      <c r="H2" s="79"/>
      <c r="I2" s="79"/>
      <c r="J2" s="79"/>
      <c r="K2" s="79"/>
      <c r="L2" s="79"/>
      <c r="M2" s="79"/>
      <c r="N2" s="79"/>
      <c r="O2" s="79"/>
      <c r="P2" s="79"/>
      <c r="Q2" s="79"/>
      <c r="R2" s="79"/>
    </row>
    <row r="4" spans="1:20">
      <c r="Q4" s="8" t="s">
        <v>38</v>
      </c>
      <c r="R4" s="66"/>
      <c r="S4" s="66"/>
      <c r="T4" s="66"/>
    </row>
    <row r="5" spans="1:20">
      <c r="Q5" s="8" t="s">
        <v>39</v>
      </c>
      <c r="R5" s="67"/>
      <c r="S5" s="67"/>
      <c r="T5" s="67"/>
    </row>
    <row r="6" spans="1:20">
      <c r="Q6" s="8" t="s">
        <v>40</v>
      </c>
      <c r="R6" s="68"/>
      <c r="S6" s="68"/>
      <c r="T6" s="68"/>
    </row>
    <row r="7" spans="1:20">
      <c r="A7" s="31"/>
      <c r="B7" s="7" t="s">
        <v>75</v>
      </c>
      <c r="Q7" s="8" t="s">
        <v>41</v>
      </c>
      <c r="R7" s="101"/>
      <c r="S7" s="101"/>
      <c r="T7" s="101"/>
    </row>
    <row r="8" spans="1:20">
      <c r="A8" s="32"/>
      <c r="B8" s="7" t="s">
        <v>76</v>
      </c>
      <c r="Q8" s="8" t="s">
        <v>42</v>
      </c>
      <c r="R8" s="69">
        <f>+IFERROR(VLOOKUP(R6,データリスト!A24:B46,2,FALSE),)</f>
        <v>0</v>
      </c>
      <c r="S8" s="69"/>
      <c r="T8" s="69"/>
    </row>
    <row r="9" spans="1:20">
      <c r="Q9" s="8" t="s">
        <v>43</v>
      </c>
      <c r="R9" s="70"/>
      <c r="S9" s="70"/>
      <c r="T9" s="70"/>
    </row>
    <row r="10" spans="1:20">
      <c r="A10" s="9" t="s">
        <v>44</v>
      </c>
    </row>
    <row r="11" spans="1:20" s="11" customFormat="1" ht="39.450000000000003" customHeight="1">
      <c r="A11" s="10" t="s">
        <v>45</v>
      </c>
      <c r="B11" s="10" t="s">
        <v>46</v>
      </c>
      <c r="C11" s="10" t="s">
        <v>47</v>
      </c>
      <c r="D11" s="10" t="s">
        <v>48</v>
      </c>
      <c r="E11" s="10" t="s">
        <v>49</v>
      </c>
      <c r="F11" s="10" t="s">
        <v>50</v>
      </c>
      <c r="G11" s="10" t="s">
        <v>51</v>
      </c>
      <c r="H11" s="10" t="s">
        <v>52</v>
      </c>
      <c r="I11" s="10" t="s">
        <v>53</v>
      </c>
      <c r="J11" s="10" t="s">
        <v>66</v>
      </c>
      <c r="K11" s="64" t="s">
        <v>88</v>
      </c>
      <c r="L11" s="10" t="s">
        <v>54</v>
      </c>
      <c r="M11" s="10" t="s">
        <v>55</v>
      </c>
      <c r="N11" s="10" t="s">
        <v>56</v>
      </c>
      <c r="O11" s="10" t="s">
        <v>57</v>
      </c>
      <c r="P11" s="10" t="s">
        <v>58</v>
      </c>
      <c r="Q11" s="10" t="s">
        <v>62</v>
      </c>
      <c r="R11" s="10" t="s">
        <v>59</v>
      </c>
      <c r="S11" s="29" t="s">
        <v>71</v>
      </c>
      <c r="T11" s="29" t="s">
        <v>72</v>
      </c>
    </row>
    <row r="12" spans="1:20" s="8" customFormat="1">
      <c r="A12" s="76" t="s">
        <v>60</v>
      </c>
      <c r="B12" s="12"/>
      <c r="C12" s="12"/>
      <c r="D12" s="12" t="s">
        <v>63</v>
      </c>
      <c r="E12" s="12" t="s">
        <v>64</v>
      </c>
      <c r="F12" s="12" t="s">
        <v>64</v>
      </c>
      <c r="G12" s="12" t="s">
        <v>64</v>
      </c>
      <c r="H12" s="12" t="s">
        <v>64</v>
      </c>
      <c r="I12" s="12" t="s">
        <v>64</v>
      </c>
      <c r="J12" s="12" t="s">
        <v>65</v>
      </c>
      <c r="K12" s="12" t="s">
        <v>65</v>
      </c>
      <c r="L12" s="12" t="s">
        <v>65</v>
      </c>
      <c r="M12" s="12" t="s">
        <v>64</v>
      </c>
      <c r="N12" s="12"/>
      <c r="O12" s="12" t="s">
        <v>64</v>
      </c>
      <c r="P12" s="12" t="s">
        <v>64</v>
      </c>
      <c r="Q12" s="12" t="s">
        <v>64</v>
      </c>
      <c r="R12" s="12" t="s">
        <v>64</v>
      </c>
      <c r="S12" s="30" t="s">
        <v>73</v>
      </c>
      <c r="T12" s="30" t="s">
        <v>73</v>
      </c>
    </row>
    <row r="13" spans="1:20" ht="30.05" customHeight="1">
      <c r="A13" s="76"/>
      <c r="B13" s="37"/>
      <c r="C13" s="35"/>
      <c r="D13" s="77"/>
      <c r="E13" s="33"/>
      <c r="F13" s="80"/>
      <c r="G13" s="16" t="str">
        <f>IF(E13-F13=0,"",E13-F13)</f>
        <v/>
      </c>
      <c r="H13" s="33"/>
      <c r="I13" s="16" t="str">
        <f>IF(MIN(G13:H13)=0,"",MIN(G13:H13))</f>
        <v/>
      </c>
      <c r="J13" s="82" t="str">
        <f>IF(D13=0,"",ROUNDUP(D13*0.2,0))</f>
        <v/>
      </c>
      <c r="K13" s="73"/>
      <c r="L13" s="33"/>
      <c r="M13" s="16" t="str">
        <f>IFERROR(ROUNDDOWN(I13/L13,0),"")</f>
        <v/>
      </c>
      <c r="N13" s="74"/>
      <c r="O13" s="16" t="str">
        <f>IFERROR(ROUNDDOWN(M13*$N$13,-3),"")</f>
        <v/>
      </c>
      <c r="P13" s="16" t="str">
        <f>IF(E13&gt;0,IF(OR(B13="移乗介護（装着型）",B13="移乗介護（非装着型）",B13="入浴支援"),1000000,300000),"")</f>
        <v/>
      </c>
      <c r="Q13" s="16" t="str">
        <f>IF(MIN(O13:P13)=0,"",MIN(O13:P13))</f>
        <v/>
      </c>
      <c r="R13" s="16" t="str">
        <f>IFERROR(ROUNDDOWN(Q13,-3)*L13,"")</f>
        <v/>
      </c>
      <c r="S13" s="33"/>
      <c r="T13" s="16" t="str">
        <f>+IF(MIN(R13,S13)=0,"",MIN(R13,S13))</f>
        <v/>
      </c>
    </row>
    <row r="14" spans="1:20" ht="30.05" customHeight="1">
      <c r="A14" s="76"/>
      <c r="B14" s="37"/>
      <c r="C14" s="35"/>
      <c r="D14" s="78"/>
      <c r="E14" s="33"/>
      <c r="F14" s="80"/>
      <c r="G14" s="16" t="str">
        <f>IF(E14-F14=0,"",E14-F14)</f>
        <v/>
      </c>
      <c r="H14" s="33"/>
      <c r="I14" s="16" t="str">
        <f>IF(MIN(G14:H14)=0,"",MIN(G14:H14))</f>
        <v/>
      </c>
      <c r="J14" s="83"/>
      <c r="K14" s="72"/>
      <c r="L14" s="33"/>
      <c r="M14" s="16" t="str">
        <f>IFERROR(ROUNDDOWN(I14/L14,0),"")</f>
        <v/>
      </c>
      <c r="N14" s="75"/>
      <c r="O14" s="16" t="str">
        <f>IFERROR(ROUNDDOWN(M14*$N$13,-3),"")</f>
        <v/>
      </c>
      <c r="P14" s="16" t="str">
        <f>IF(E14&gt;0,IF(OR(B14="移乗介護（装着型）",B14="移乗介護（非装着型）",B14="入浴支援"),1000000,300000),"")</f>
        <v/>
      </c>
      <c r="Q14" s="16" t="str">
        <f>IF(MIN(O14:P14)=0,"",MIN(O14:P14))</f>
        <v/>
      </c>
      <c r="R14" s="16" t="str">
        <f>IFERROR(ROUNDDOWN(Q14,-3)*L14,"")</f>
        <v/>
      </c>
      <c r="S14" s="33"/>
      <c r="T14" s="16" t="str">
        <f>+IF(MIN(R14,S14)=0,"",MIN(R14,S14))</f>
        <v/>
      </c>
    </row>
    <row r="15" spans="1:20" ht="30.05" customHeight="1">
      <c r="A15" s="76"/>
      <c r="B15" s="37"/>
      <c r="C15" s="35"/>
      <c r="D15" s="78"/>
      <c r="E15" s="33"/>
      <c r="F15" s="80"/>
      <c r="G15" s="16" t="str">
        <f>IF(E15-F15=0,"",E15-F15)</f>
        <v/>
      </c>
      <c r="H15" s="33"/>
      <c r="I15" s="16" t="str">
        <f>IF(MIN(G15:H15)=0,"",MIN(G15:H15))</f>
        <v/>
      </c>
      <c r="J15" s="83"/>
      <c r="K15" s="72"/>
      <c r="L15" s="33"/>
      <c r="M15" s="16" t="str">
        <f>IFERROR(ROUNDDOWN(I15/L15,0),"")</f>
        <v/>
      </c>
      <c r="N15" s="75"/>
      <c r="O15" s="16" t="str">
        <f>IFERROR(ROUNDDOWN(M15*$N$13,-3),"")</f>
        <v/>
      </c>
      <c r="P15" s="16" t="str">
        <f>IF(E15&gt;0,IF(OR(B15="移乗介護（装着型）",B15="移乗介護（非装着型）",B15="入浴支援"),1000000,300000),"")</f>
        <v/>
      </c>
      <c r="Q15" s="16" t="str">
        <f>IF(MIN(O15:P15)=0,"",MIN(O15:P15))</f>
        <v/>
      </c>
      <c r="R15" s="16" t="str">
        <f>IFERROR(ROUNDDOWN(Q15,-3)*L15,"")</f>
        <v/>
      </c>
      <c r="S15" s="33"/>
      <c r="T15" s="16" t="str">
        <f>+IF(MIN(R15,S15)=0,"",MIN(R15,S15))</f>
        <v/>
      </c>
    </row>
    <row r="16" spans="1:20" ht="30.05" customHeight="1">
      <c r="A16" s="76"/>
      <c r="B16" s="38"/>
      <c r="C16" s="36"/>
      <c r="D16" s="78"/>
      <c r="E16" s="34"/>
      <c r="F16" s="80"/>
      <c r="G16" s="20" t="str">
        <f>IF(E16-F16=0,"",E16-F16)</f>
        <v/>
      </c>
      <c r="H16" s="34"/>
      <c r="I16" s="20" t="str">
        <f>IF(MIN(G16:H16)=0,"",MIN(G16:H16))</f>
        <v/>
      </c>
      <c r="J16" s="83"/>
      <c r="K16" s="72"/>
      <c r="L16" s="34"/>
      <c r="M16" s="20" t="str">
        <f>IFERROR(ROUNDDOWN(I16/L16,0),"")</f>
        <v/>
      </c>
      <c r="N16" s="75"/>
      <c r="O16" s="16" t="str">
        <f>IFERROR(ROUNDDOWN(M16*$N$13,-3),"")</f>
        <v/>
      </c>
      <c r="P16" s="20" t="str">
        <f>IF(E16&gt;0,IF(OR(B16="移乗介護（装着型）",B16="移乗介護（非装着型）",B16="入浴支援"),1000000,300000),"")</f>
        <v/>
      </c>
      <c r="Q16" s="20" t="str">
        <f>IF(MIN(O16:P16)=0,"",MIN(O16:P16))</f>
        <v/>
      </c>
      <c r="R16" s="20" t="str">
        <f>IFERROR(ROUNDDOWN(Q16,-3)*L16,"")</f>
        <v/>
      </c>
      <c r="S16" s="34"/>
      <c r="T16" s="16" t="str">
        <f>+IF(MIN(R16,S16)=0,"",MIN(R16,S16))</f>
        <v/>
      </c>
    </row>
    <row r="17" spans="1:20" ht="20.05" customHeight="1">
      <c r="A17" s="76"/>
      <c r="B17" s="65" t="s">
        <v>61</v>
      </c>
      <c r="C17" s="65"/>
      <c r="D17" s="65"/>
      <c r="E17" s="21" t="str">
        <f>IF(SUM(E13:E16)=0,"",SUM(E13:E16))</f>
        <v/>
      </c>
      <c r="F17" s="73"/>
      <c r="G17" s="21" t="str">
        <f>IF(SUM(G13:G16)=0,"",SUM(G13:G16))</f>
        <v/>
      </c>
      <c r="H17" s="21" t="str">
        <f>IF(SUM(H13:H16)=0,"",SUM(H13:H16))</f>
        <v/>
      </c>
      <c r="I17" s="21" t="str">
        <f>IF(SUM(I13:I16)=0,"",SUM(I13:I16))</f>
        <v/>
      </c>
      <c r="J17" s="83"/>
      <c r="K17" s="72"/>
      <c r="L17" s="21" t="str">
        <f>IF(SUM(L13:L16)=0,"",SUM(L13:L16))</f>
        <v/>
      </c>
      <c r="M17" s="21" t="str">
        <f>IF(SUM(M13:M16)=0,"",SUM(M13:M16))</f>
        <v/>
      </c>
      <c r="N17" s="75"/>
      <c r="O17" s="21" t="str">
        <f t="shared" ref="O17:T17" si="0">IF(SUM(O13:O16)=0,"",SUM(O13:O16))</f>
        <v/>
      </c>
      <c r="P17" s="21" t="str">
        <f t="shared" si="0"/>
        <v/>
      </c>
      <c r="Q17" s="21" t="str">
        <f t="shared" si="0"/>
        <v/>
      </c>
      <c r="R17" s="21" t="str">
        <f t="shared" si="0"/>
        <v/>
      </c>
      <c r="S17" s="21" t="str">
        <f t="shared" si="0"/>
        <v/>
      </c>
      <c r="T17" s="21" t="str">
        <f t="shared" si="0"/>
        <v/>
      </c>
    </row>
    <row r="18" spans="1:20" ht="30.05" customHeight="1">
      <c r="A18" s="86" t="s">
        <v>67</v>
      </c>
      <c r="B18" s="39"/>
      <c r="C18" s="40"/>
      <c r="D18" s="71"/>
      <c r="E18" s="41"/>
      <c r="F18" s="81"/>
      <c r="G18" s="22" t="str">
        <f>IF(E18-F18=0,"",E18-F18)</f>
        <v/>
      </c>
      <c r="H18" s="41"/>
      <c r="I18" s="22" t="str">
        <f>IF(MIN(G18:H18)=0,"",MIN(G18:H18))</f>
        <v/>
      </c>
      <c r="J18" s="71"/>
      <c r="K18" s="71"/>
      <c r="L18" s="71"/>
      <c r="M18" s="71"/>
      <c r="N18" s="75"/>
      <c r="O18" s="22" t="str">
        <f>IFERROR(ROUNDDOWN(I18*$N$18,-3),"")</f>
        <v/>
      </c>
      <c r="P18" s="22" t="str">
        <f>IF(E18&gt;0,1500000,"")</f>
        <v/>
      </c>
      <c r="Q18" s="22" t="str">
        <f>IF(MIN(O18:P18)=0,"",MIN(O18:P18))</f>
        <v/>
      </c>
      <c r="R18" s="22" t="str">
        <f>Q18</f>
        <v/>
      </c>
      <c r="S18" s="42"/>
      <c r="T18" s="16" t="str">
        <f>+IF(MIN(R18,S18)=0,"",MIN(R18,S18))</f>
        <v/>
      </c>
    </row>
    <row r="19" spans="1:20" ht="30.05" customHeight="1">
      <c r="A19" s="86"/>
      <c r="B19" s="37"/>
      <c r="C19" s="35"/>
      <c r="D19" s="71"/>
      <c r="E19" s="33"/>
      <c r="F19" s="80"/>
      <c r="G19" s="16" t="str">
        <f>IF(E19-F19=0,"",E19-F19)</f>
        <v/>
      </c>
      <c r="H19" s="33"/>
      <c r="I19" s="16" t="str">
        <f>IF(MIN(G19:H19)=0,"",MIN(G19:H19))</f>
        <v/>
      </c>
      <c r="J19" s="71"/>
      <c r="K19" s="71"/>
      <c r="L19" s="71"/>
      <c r="M19" s="71"/>
      <c r="N19" s="75"/>
      <c r="O19" s="16" t="str">
        <f>IFERROR(ROUNDDOWN(I19*$N$18,-3),"")</f>
        <v/>
      </c>
      <c r="P19" s="16" t="str">
        <f>IF(E19&gt;0,1500000,"")</f>
        <v/>
      </c>
      <c r="Q19" s="16" t="str">
        <f>IF(MIN(O19:P19)=0,"",MIN(O19:P19))</f>
        <v/>
      </c>
      <c r="R19" s="16" t="str">
        <f>Q19</f>
        <v/>
      </c>
      <c r="S19" s="43"/>
      <c r="T19" s="16" t="str">
        <f>+IF(MIN(R19,S19)=0,"",MIN(R19,S19))</f>
        <v/>
      </c>
    </row>
    <row r="20" spans="1:20" ht="30.05" customHeight="1">
      <c r="A20" s="86"/>
      <c r="B20" s="37"/>
      <c r="C20" s="35"/>
      <c r="D20" s="71"/>
      <c r="E20" s="33"/>
      <c r="F20" s="80"/>
      <c r="G20" s="16" t="str">
        <f>IF(E20-F20=0,"",E20-F20)</f>
        <v/>
      </c>
      <c r="H20" s="33"/>
      <c r="I20" s="16" t="str">
        <f>IF(MIN(G20:H20)=0,"",MIN(G20:H20))</f>
        <v/>
      </c>
      <c r="J20" s="71"/>
      <c r="K20" s="71"/>
      <c r="L20" s="71"/>
      <c r="M20" s="71"/>
      <c r="N20" s="75"/>
      <c r="O20" s="16" t="str">
        <f>IFERROR(ROUNDDOWN(I20*$N$18,-3),"")</f>
        <v/>
      </c>
      <c r="P20" s="16" t="str">
        <f>IF(E20&gt;0,1500000,"")</f>
        <v/>
      </c>
      <c r="Q20" s="16" t="str">
        <f>IF(MIN(O20:P20)=0,"",MIN(O20:P20))</f>
        <v/>
      </c>
      <c r="R20" s="16" t="str">
        <f>Q20</f>
        <v/>
      </c>
      <c r="S20" s="43"/>
      <c r="T20" s="16" t="str">
        <f>+IF(MIN(R20,S20)=0,"",MIN(R20,S20))</f>
        <v/>
      </c>
    </row>
    <row r="21" spans="1:20" ht="30.05" customHeight="1">
      <c r="A21" s="86"/>
      <c r="B21" s="38"/>
      <c r="C21" s="36"/>
      <c r="D21" s="71"/>
      <c r="E21" s="34"/>
      <c r="F21" s="80"/>
      <c r="G21" s="20" t="str">
        <f>IF(E21-F21=0,"",E21-F21)</f>
        <v/>
      </c>
      <c r="H21" s="34"/>
      <c r="I21" s="20" t="str">
        <f>IF(MIN(G21:H21)=0,"",MIN(G21:H21))</f>
        <v/>
      </c>
      <c r="J21" s="71"/>
      <c r="K21" s="71"/>
      <c r="L21" s="71"/>
      <c r="M21" s="71"/>
      <c r="N21" s="75"/>
      <c r="O21" s="16" t="str">
        <f>IFERROR(ROUNDDOWN(I21*$N$18,-3),"")</f>
        <v/>
      </c>
      <c r="P21" s="20" t="str">
        <f>IF(E21&gt;0,1500000,"")</f>
        <v/>
      </c>
      <c r="Q21" s="20" t="str">
        <f>IF(MIN(O21:P21)=0,"",MIN(O21:P21))</f>
        <v/>
      </c>
      <c r="R21" s="20" t="str">
        <f>Q21</f>
        <v/>
      </c>
      <c r="S21" s="44"/>
      <c r="T21" s="16" t="str">
        <f>+IF(MIN(R21,S21)=0,"",MIN(R21,S21))</f>
        <v/>
      </c>
    </row>
    <row r="22" spans="1:20" ht="20.05" customHeight="1">
      <c r="A22" s="86"/>
      <c r="B22" s="85" t="s">
        <v>61</v>
      </c>
      <c r="C22" s="85"/>
      <c r="D22" s="85"/>
      <c r="E22" s="21" t="str">
        <f>IF(SUM(E18:E21)=0,"",SUM(E18:E21))</f>
        <v/>
      </c>
      <c r="F22" s="73"/>
      <c r="G22" s="21" t="str">
        <f>IF(SUM(G18:G21)=0,"",SUM(G18:G21))</f>
        <v/>
      </c>
      <c r="H22" s="21" t="str">
        <f>IF(SUM(H18:H21)=0,"",SUM(H18:H21))</f>
        <v/>
      </c>
      <c r="I22" s="21" t="str">
        <f>IF(SUM(I18:I21)=0,"",SUM(I18:I21))</f>
        <v/>
      </c>
      <c r="J22" s="71"/>
      <c r="K22" s="71"/>
      <c r="L22" s="71"/>
      <c r="M22" s="71"/>
      <c r="N22" s="75"/>
      <c r="O22" s="21" t="str">
        <f t="shared" ref="O22:T22" si="1">IF(SUM(O18:O21)=0,"",SUM(O18:O21))</f>
        <v/>
      </c>
      <c r="P22" s="21" t="str">
        <f t="shared" si="1"/>
        <v/>
      </c>
      <c r="Q22" s="21" t="str">
        <f t="shared" si="1"/>
        <v/>
      </c>
      <c r="R22" s="21" t="str">
        <f t="shared" si="1"/>
        <v/>
      </c>
      <c r="S22" s="21" t="str">
        <f t="shared" si="1"/>
        <v/>
      </c>
      <c r="T22" s="21" t="str">
        <f t="shared" si="1"/>
        <v/>
      </c>
    </row>
    <row r="23" spans="1:20" ht="30.05" customHeight="1">
      <c r="A23" s="84" t="s">
        <v>69</v>
      </c>
      <c r="B23" s="46"/>
      <c r="C23" s="41"/>
      <c r="D23" s="78"/>
      <c r="E23" s="41"/>
      <c r="F23" s="81"/>
      <c r="G23" s="22" t="str">
        <f>IF(E23-F23=0,"",E23-F23)</f>
        <v/>
      </c>
      <c r="H23" s="41"/>
      <c r="I23" s="22" t="str">
        <f>IF(MIN(G23:H23)=0,"",MIN(G23:H23))</f>
        <v/>
      </c>
      <c r="J23" s="71"/>
      <c r="K23" s="72"/>
      <c r="L23" s="71"/>
      <c r="M23" s="71"/>
      <c r="N23" s="75"/>
      <c r="O23" s="22" t="str">
        <f>IFERROR(ROUNDDOWN(I23*$N$23,-3),"")</f>
        <v/>
      </c>
      <c r="P23" s="25" t="str">
        <f>IF(B23="","",_xlfn.IFS($D$23&lt;1,"",$D$23&lt;=10,1000000,$D$23&lt;=20,1600000,$D$23&lt;=30,2000000,$D$23&gt;=31,2600000))</f>
        <v/>
      </c>
      <c r="Q23" s="22" t="str">
        <f>IF(MIN(O23:P23)=0,"",MIN(O23:P23))</f>
        <v/>
      </c>
      <c r="R23" s="22" t="str">
        <f>Q23</f>
        <v/>
      </c>
      <c r="S23" s="45"/>
      <c r="T23" s="16" t="str">
        <f>+IF(MIN(R23,S23)=0,"",MIN(R23,S23))</f>
        <v/>
      </c>
    </row>
    <row r="24" spans="1:20" ht="30.05" customHeight="1">
      <c r="A24" s="84"/>
      <c r="B24" s="47"/>
      <c r="C24" s="33"/>
      <c r="D24" s="78"/>
      <c r="E24" s="33"/>
      <c r="F24" s="80"/>
      <c r="G24" s="16" t="str">
        <f>IF(E24-F24=0,"",E24-F24)</f>
        <v/>
      </c>
      <c r="H24" s="33"/>
      <c r="I24" s="16" t="str">
        <f>IF(MIN(G24:H24)=0,"",MIN(G24:H24))</f>
        <v/>
      </c>
      <c r="J24" s="71"/>
      <c r="K24" s="72"/>
      <c r="L24" s="71"/>
      <c r="M24" s="71"/>
      <c r="N24" s="75"/>
      <c r="O24" s="16" t="str">
        <f>IFERROR(ROUNDDOWN(I24*$N$23,-3),"")</f>
        <v/>
      </c>
      <c r="P24" s="25" t="str">
        <f>IF(B24="","",_xlfn.IFS($D$23&lt;1,"",$D$23&lt;=10,1000000,$D$23&lt;=20,1600000,$D$23&lt;=30,2000000,$D$23&gt;=31,2600000))</f>
        <v/>
      </c>
      <c r="Q24" s="16" t="str">
        <f>IF(MIN(O24:P24)=0,"",MIN(O24:P24))</f>
        <v/>
      </c>
      <c r="R24" s="16" t="str">
        <f>Q24</f>
        <v/>
      </c>
      <c r="S24" s="45"/>
      <c r="T24" s="16" t="str">
        <f>+IF(MIN(R24,S24)=0,"",MIN(R24,S24))</f>
        <v/>
      </c>
    </row>
    <row r="25" spans="1:20" ht="30.05" customHeight="1">
      <c r="A25" s="84"/>
      <c r="B25" s="47"/>
      <c r="C25" s="33"/>
      <c r="D25" s="78"/>
      <c r="E25" s="33"/>
      <c r="F25" s="80"/>
      <c r="G25" s="16" t="str">
        <f>IF(E25-F25=0,"",E25-F25)</f>
        <v/>
      </c>
      <c r="H25" s="33"/>
      <c r="I25" s="16" t="str">
        <f>IF(MIN(G25:H25)=0,"",MIN(G25:H25))</f>
        <v/>
      </c>
      <c r="J25" s="71"/>
      <c r="K25" s="72"/>
      <c r="L25" s="71"/>
      <c r="M25" s="71"/>
      <c r="N25" s="75"/>
      <c r="O25" s="16" t="str">
        <f>IFERROR(ROUNDDOWN(I25*$N$23,-3),"")</f>
        <v/>
      </c>
      <c r="P25" s="25" t="str">
        <f>IF(B25="","",_xlfn.IFS($D$23&lt;1,"",$D$23&lt;=10,1000000,$D$23&lt;=20,1600000,$D$23&lt;=30,2000000,$D$23&gt;=31,2600000))</f>
        <v/>
      </c>
      <c r="Q25" s="16" t="str">
        <f>IF(MIN(O25:P25)=0,"",MIN(O25:P25))</f>
        <v/>
      </c>
      <c r="R25" s="16" t="str">
        <f>Q25</f>
        <v/>
      </c>
      <c r="S25" s="45"/>
      <c r="T25" s="16" t="str">
        <f>+IF(MIN(R25,S25)=0,"",MIN(R25,S25))</f>
        <v/>
      </c>
    </row>
    <row r="26" spans="1:20" ht="30.05" customHeight="1">
      <c r="A26" s="84"/>
      <c r="B26" s="48"/>
      <c r="C26" s="34"/>
      <c r="D26" s="78"/>
      <c r="E26" s="34"/>
      <c r="F26" s="80"/>
      <c r="G26" s="20" t="str">
        <f>IF(E26-F26=0,"",E26-F26)</f>
        <v/>
      </c>
      <c r="H26" s="34"/>
      <c r="I26" s="20" t="str">
        <f>IF(MIN(G26:H26)=0,"",MIN(G26:H26))</f>
        <v/>
      </c>
      <c r="J26" s="71"/>
      <c r="K26" s="72"/>
      <c r="L26" s="71"/>
      <c r="M26" s="71"/>
      <c r="N26" s="75"/>
      <c r="O26" s="20" t="str">
        <f>IFERROR(ROUNDDOWN(I26*$N$23,-3),"")</f>
        <v/>
      </c>
      <c r="P26" s="25" t="str">
        <f>IF(B26="","",_xlfn.IFS($D$23&lt;1,"",$D$23&lt;=10,1000000,$D$23&lt;=20,1600000,$D$23&lt;=30,2000000,$D$23&gt;=31,2600000))</f>
        <v/>
      </c>
      <c r="Q26" s="20" t="str">
        <f>IF(MIN(O26:P26)=0,"",MIN(O26:P26))</f>
        <v/>
      </c>
      <c r="R26" s="20" t="str">
        <f>Q26</f>
        <v/>
      </c>
      <c r="S26" s="45"/>
      <c r="T26" s="16" t="str">
        <f>+IF(MIN(R26,S26)=0,"",MIN(R26,S26))</f>
        <v/>
      </c>
    </row>
    <row r="27" spans="1:20" ht="20.05" customHeight="1">
      <c r="A27" s="84"/>
      <c r="B27" s="85" t="s">
        <v>61</v>
      </c>
      <c r="C27" s="85"/>
      <c r="D27" s="85"/>
      <c r="E27" s="21" t="str">
        <f>IF(SUM(E23:E26)=0,"",SUM(E23:E26))</f>
        <v/>
      </c>
      <c r="F27" s="73"/>
      <c r="G27" s="21" t="str">
        <f>IF(SUM(G23:G26)=0,"",SUM(G23:G26))</f>
        <v/>
      </c>
      <c r="H27" s="21" t="str">
        <f>IF(SUM(H23:H26)=0,"",SUM(H23:H26))</f>
        <v/>
      </c>
      <c r="I27" s="21" t="str">
        <f>IF(SUM(I23:I26)=0,"",SUM(I23:I26))</f>
        <v/>
      </c>
      <c r="J27" s="71"/>
      <c r="K27" s="72"/>
      <c r="L27" s="71"/>
      <c r="M27" s="71"/>
      <c r="N27" s="75"/>
      <c r="O27" s="21" t="str">
        <f t="shared" ref="O27:T27" si="2">IF(SUM(O23:O26)=0,"",SUM(O23:O26))</f>
        <v/>
      </c>
      <c r="P27" s="21" t="str">
        <f t="shared" si="2"/>
        <v/>
      </c>
      <c r="Q27" s="21" t="str">
        <f t="shared" si="2"/>
        <v/>
      </c>
      <c r="R27" s="21" t="str">
        <f t="shared" si="2"/>
        <v/>
      </c>
      <c r="S27" s="21" t="str">
        <f t="shared" si="2"/>
        <v/>
      </c>
      <c r="T27" s="21" t="str">
        <f t="shared" si="2"/>
        <v/>
      </c>
    </row>
    <row r="28" spans="1:20" ht="20.05" customHeight="1">
      <c r="A28" s="65" t="s">
        <v>74</v>
      </c>
      <c r="B28" s="65"/>
      <c r="C28" s="65"/>
      <c r="D28" s="65"/>
      <c r="E28" s="21" t="str">
        <f>IF(SUM(E27,E22,E17)=0,"",SUM(E27,E22,E17))</f>
        <v/>
      </c>
      <c r="F28" s="21" t="str">
        <f>IF(SUM(F23,F18,F13)=0,"",SUM(F23,F18,F13))</f>
        <v/>
      </c>
      <c r="G28" s="21" t="str">
        <f>IF(SUM(G27,G22,G17)=0,"",SUM(G27,G22,G17))</f>
        <v/>
      </c>
      <c r="H28" s="21" t="str">
        <f>IF(SUM(H27,H22,H17)=0,"",SUM(H27,H22,H17))</f>
        <v/>
      </c>
      <c r="I28" s="21" t="str">
        <f>IF(SUM(I27,I22,I17)=0,"",SUM(I27,I22,I17))</f>
        <v/>
      </c>
      <c r="J28" s="21" t="str">
        <f>IF(SUM(J23,J18,J13)=0,"",SUM(J23,J18,J13))</f>
        <v/>
      </c>
      <c r="K28" s="28"/>
      <c r="L28" s="21" t="str">
        <f t="shared" ref="L28:T28" si="3">IF(SUM(L27,L22,L17)=0,"",SUM(L27,L22,L17))</f>
        <v/>
      </c>
      <c r="M28" s="21" t="str">
        <f t="shared" si="3"/>
        <v/>
      </c>
      <c r="N28" s="28" t="str">
        <f t="shared" si="3"/>
        <v/>
      </c>
      <c r="O28" s="21" t="str">
        <f t="shared" si="3"/>
        <v/>
      </c>
      <c r="P28" s="21" t="str">
        <f t="shared" si="3"/>
        <v/>
      </c>
      <c r="Q28" s="21" t="str">
        <f t="shared" si="3"/>
        <v/>
      </c>
      <c r="R28" s="21" t="str">
        <f t="shared" si="3"/>
        <v/>
      </c>
      <c r="S28" s="21" t="str">
        <f t="shared" si="3"/>
        <v/>
      </c>
      <c r="T28" s="21" t="str">
        <f t="shared" si="3"/>
        <v/>
      </c>
    </row>
    <row r="29" spans="1:20">
      <c r="A29" s="63" t="s">
        <v>84</v>
      </c>
      <c r="B29" s="63"/>
    </row>
    <row r="30" spans="1:20">
      <c r="A30" s="63" t="s">
        <v>85</v>
      </c>
      <c r="B30" s="63"/>
    </row>
    <row r="31" spans="1:20">
      <c r="A31" s="63" t="s">
        <v>86</v>
      </c>
      <c r="B31" s="63"/>
    </row>
    <row r="32" spans="1:20">
      <c r="A32" s="63" t="s">
        <v>87</v>
      </c>
      <c r="B32" s="63"/>
    </row>
    <row r="33" spans="1:2">
      <c r="A33" s="7" t="s">
        <v>90</v>
      </c>
    </row>
    <row r="34" spans="1:2">
      <c r="A34" s="63" t="s">
        <v>89</v>
      </c>
      <c r="B34" s="63"/>
    </row>
  </sheetData>
  <sheetProtection sheet="1" objects="1" scenarios="1" selectLockedCells="1"/>
  <mergeCells count="33">
    <mergeCell ref="A23:A27"/>
    <mergeCell ref="B27:D27"/>
    <mergeCell ref="D23:D26"/>
    <mergeCell ref="A18:A22"/>
    <mergeCell ref="B22:D22"/>
    <mergeCell ref="D18:D21"/>
    <mergeCell ref="F23:F27"/>
    <mergeCell ref="N18:N22"/>
    <mergeCell ref="N23:N27"/>
    <mergeCell ref="J18:J22"/>
    <mergeCell ref="K18:K22"/>
    <mergeCell ref="L18:L22"/>
    <mergeCell ref="A2:R2"/>
    <mergeCell ref="F13:F17"/>
    <mergeCell ref="F18:F22"/>
    <mergeCell ref="B17:D17"/>
    <mergeCell ref="J13:J17"/>
    <mergeCell ref="A28:D28"/>
    <mergeCell ref="R4:T4"/>
    <mergeCell ref="R5:T5"/>
    <mergeCell ref="R6:T6"/>
    <mergeCell ref="R7:T7"/>
    <mergeCell ref="R8:T8"/>
    <mergeCell ref="R9:T9"/>
    <mergeCell ref="M18:M22"/>
    <mergeCell ref="K23:K27"/>
    <mergeCell ref="J23:J27"/>
    <mergeCell ref="L23:L27"/>
    <mergeCell ref="M23:M27"/>
    <mergeCell ref="K13:K17"/>
    <mergeCell ref="N13:N17"/>
    <mergeCell ref="A12:A17"/>
    <mergeCell ref="D13:D16"/>
  </mergeCells>
  <phoneticPr fontId="3"/>
  <pageMargins left="0.7" right="0.7" top="0.75" bottom="0.75" header="0.3" footer="0.3"/>
  <pageSetup paperSize="9" scale="5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A647AB33-D61C-4142-A579-3C1653DFA112}">
          <x14:formula1>
            <xm:f>データリスト!$C$1:$C$8</xm:f>
          </x14:formula1>
          <xm:sqref>B13:B16</xm:sqref>
        </x14:dataValidation>
        <x14:dataValidation type="list" allowBlank="1" showInputMessage="1" showErrorMessage="1" xr:uid="{F853CBB7-39DC-4259-A273-D69D18EC7477}">
          <x14:formula1>
            <xm:f>データリスト!$B$17:$B$18</xm:f>
          </x14:formula1>
          <xm:sqref>N13:N18 N23:N27</xm:sqref>
        </x14:dataValidation>
        <x14:dataValidation type="list" allowBlank="1" showInputMessage="1" showErrorMessage="1" xr:uid="{BEDA39B9-999B-46B3-BD58-18263A6969B9}">
          <x14:formula1>
            <xm:f>データリスト!$C$14:$C$16</xm:f>
          </x14:formula1>
          <xm:sqref>B18:B21</xm:sqref>
        </x14:dataValidation>
        <x14:dataValidation type="list" allowBlank="1" showInputMessage="1" showErrorMessage="1" xr:uid="{E491195B-6132-4211-A133-715AE4FC1052}">
          <x14:formula1>
            <xm:f>データリスト!$B$13:$B$14</xm:f>
          </x14:formula1>
          <xm:sqref>R9</xm:sqref>
        </x14:dataValidation>
        <x14:dataValidation type="list" allowBlank="1" showInputMessage="1" showErrorMessage="1" xr:uid="{5288CB34-04E8-4C31-911B-20A31684B293}">
          <x14:formula1>
            <xm:f>データリスト!$A$1:$A$23</xm:f>
          </x14:formula1>
          <xm:sqref>R6:T6</xm:sqref>
        </x14:dataValidation>
        <x14:dataValidation type="list" allowBlank="1" showInputMessage="1" showErrorMessage="1" xr:uid="{5F5C47A9-1A8F-449B-B026-5502D8FCF356}">
          <x14:formula1>
            <xm:f>データリスト!$C$9:$C$13</xm:f>
          </x14:formula1>
          <xm:sqref>B23:B26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A2D5-166B-4B7B-9A08-12ACF1848B0D}">
  <sheetPr>
    <pageSetUpPr fitToPage="1"/>
  </sheetPr>
  <dimension ref="A1:T34"/>
  <sheetViews>
    <sheetView topLeftCell="A14" zoomScale="90" zoomScaleNormal="90" workbookViewId="0">
      <selection activeCell="S24" sqref="S24"/>
    </sheetView>
  </sheetViews>
  <sheetFormatPr defaultRowHeight="13.8"/>
  <cols>
    <col min="1" max="1" width="8.796875" style="7"/>
    <col min="2" max="2" width="18.296875" style="7" bestFit="1" customWidth="1"/>
    <col min="3" max="3" width="22.19921875" style="7" bestFit="1" customWidth="1"/>
    <col min="4" max="4" width="8.796875" style="7"/>
    <col min="5" max="9" width="12" style="7" customWidth="1"/>
    <col min="10" max="10" width="8.69921875" style="7" bestFit="1" customWidth="1"/>
    <col min="11" max="13" width="12" style="7" customWidth="1"/>
    <col min="14" max="14" width="6.8984375" style="7" bestFit="1" customWidth="1"/>
    <col min="15" max="20" width="12" style="7" customWidth="1"/>
    <col min="21" max="16384" width="8.796875" style="7"/>
  </cols>
  <sheetData>
    <row r="1" spans="1:20">
      <c r="A1" s="7" t="s">
        <v>82</v>
      </c>
    </row>
    <row r="2" spans="1:20" ht="38.200000000000003" customHeight="1">
      <c r="A2" s="79" t="s">
        <v>83</v>
      </c>
      <c r="B2" s="79"/>
      <c r="C2" s="79"/>
      <c r="D2" s="79"/>
      <c r="E2" s="79"/>
      <c r="F2" s="79"/>
      <c r="G2" s="79"/>
      <c r="H2" s="79"/>
      <c r="I2" s="79"/>
      <c r="J2" s="79"/>
      <c r="K2" s="79"/>
      <c r="L2" s="79"/>
      <c r="M2" s="79"/>
      <c r="N2" s="79"/>
      <c r="O2" s="79"/>
      <c r="P2" s="79"/>
      <c r="Q2" s="79"/>
      <c r="R2" s="79"/>
    </row>
    <row r="4" spans="1:20">
      <c r="Q4" s="8" t="s">
        <v>38</v>
      </c>
      <c r="R4" s="88" t="s">
        <v>78</v>
      </c>
      <c r="S4" s="88"/>
      <c r="T4" s="88"/>
    </row>
    <row r="5" spans="1:20">
      <c r="Q5" s="8" t="s">
        <v>39</v>
      </c>
      <c r="R5" s="89" t="s">
        <v>79</v>
      </c>
      <c r="S5" s="89"/>
      <c r="T5" s="89"/>
    </row>
    <row r="6" spans="1:20">
      <c r="Q6" s="8" t="s">
        <v>40</v>
      </c>
      <c r="R6" s="90" t="s">
        <v>15</v>
      </c>
      <c r="S6" s="90"/>
      <c r="T6" s="90"/>
    </row>
    <row r="7" spans="1:20">
      <c r="A7" s="31"/>
      <c r="B7" s="7" t="s">
        <v>75</v>
      </c>
      <c r="Q7" s="8" t="s">
        <v>41</v>
      </c>
      <c r="R7" s="91" t="s">
        <v>80</v>
      </c>
      <c r="S7" s="89"/>
      <c r="T7" s="89"/>
    </row>
    <row r="8" spans="1:20">
      <c r="A8" s="32"/>
      <c r="B8" s="7" t="s">
        <v>76</v>
      </c>
      <c r="Q8" s="8" t="s">
        <v>42</v>
      </c>
      <c r="R8" s="87" t="str">
        <f>+IFERROR(VLOOKUP(R6,データリスト!A24:B43,2,FALSE),)</f>
        <v>施設系</v>
      </c>
      <c r="S8" s="87"/>
      <c r="T8" s="87"/>
    </row>
    <row r="9" spans="1:20">
      <c r="Q9" s="8" t="s">
        <v>43</v>
      </c>
      <c r="R9" s="92" t="s">
        <v>31</v>
      </c>
      <c r="S9" s="92"/>
      <c r="T9" s="92"/>
    </row>
    <row r="10" spans="1:20">
      <c r="A10" s="9" t="s">
        <v>44</v>
      </c>
    </row>
    <row r="11" spans="1:20" s="11" customFormat="1" ht="39.450000000000003" customHeight="1">
      <c r="A11" s="10" t="s">
        <v>45</v>
      </c>
      <c r="B11" s="10" t="s">
        <v>46</v>
      </c>
      <c r="C11" s="10" t="s">
        <v>47</v>
      </c>
      <c r="D11" s="10" t="s">
        <v>48</v>
      </c>
      <c r="E11" s="10" t="s">
        <v>49</v>
      </c>
      <c r="F11" s="10" t="s">
        <v>50</v>
      </c>
      <c r="G11" s="10" t="s">
        <v>51</v>
      </c>
      <c r="H11" s="10" t="s">
        <v>52</v>
      </c>
      <c r="I11" s="10" t="s">
        <v>53</v>
      </c>
      <c r="J11" s="10" t="s">
        <v>66</v>
      </c>
      <c r="K11" s="64" t="s">
        <v>88</v>
      </c>
      <c r="L11" s="10" t="s">
        <v>54</v>
      </c>
      <c r="M11" s="10" t="s">
        <v>55</v>
      </c>
      <c r="N11" s="10" t="s">
        <v>56</v>
      </c>
      <c r="O11" s="10" t="s">
        <v>57</v>
      </c>
      <c r="P11" s="10" t="s">
        <v>58</v>
      </c>
      <c r="Q11" s="10" t="s">
        <v>62</v>
      </c>
      <c r="R11" s="10" t="s">
        <v>59</v>
      </c>
      <c r="S11" s="29" t="s">
        <v>71</v>
      </c>
      <c r="T11" s="29" t="s">
        <v>72</v>
      </c>
    </row>
    <row r="12" spans="1:20" s="8" customFormat="1">
      <c r="A12" s="76" t="s">
        <v>60</v>
      </c>
      <c r="B12" s="12"/>
      <c r="C12" s="12"/>
      <c r="D12" s="12" t="s">
        <v>63</v>
      </c>
      <c r="E12" s="12" t="s">
        <v>64</v>
      </c>
      <c r="F12" s="12" t="s">
        <v>64</v>
      </c>
      <c r="G12" s="12" t="s">
        <v>64</v>
      </c>
      <c r="H12" s="12" t="s">
        <v>64</v>
      </c>
      <c r="I12" s="12" t="s">
        <v>64</v>
      </c>
      <c r="J12" s="12" t="s">
        <v>65</v>
      </c>
      <c r="K12" s="12" t="s">
        <v>65</v>
      </c>
      <c r="L12" s="12" t="s">
        <v>65</v>
      </c>
      <c r="M12" s="12" t="s">
        <v>64</v>
      </c>
      <c r="N12" s="12"/>
      <c r="O12" s="12" t="s">
        <v>64</v>
      </c>
      <c r="P12" s="12" t="s">
        <v>64</v>
      </c>
      <c r="Q12" s="12" t="s">
        <v>64</v>
      </c>
      <c r="R12" s="12" t="s">
        <v>64</v>
      </c>
      <c r="S12" s="30" t="s">
        <v>64</v>
      </c>
      <c r="T12" s="30" t="s">
        <v>64</v>
      </c>
    </row>
    <row r="13" spans="1:20" ht="30.05" customHeight="1">
      <c r="A13" s="76"/>
      <c r="B13" s="49" t="s">
        <v>70</v>
      </c>
      <c r="C13" s="50" t="s">
        <v>77</v>
      </c>
      <c r="D13" s="93">
        <v>70</v>
      </c>
      <c r="E13" s="51">
        <v>2000000</v>
      </c>
      <c r="F13" s="95">
        <v>0</v>
      </c>
      <c r="G13" s="16">
        <f>IF(E13-F13=0,"",E13-F13)</f>
        <v>2000000</v>
      </c>
      <c r="H13" s="51">
        <v>2000000</v>
      </c>
      <c r="I13" s="16">
        <f>IF(MIN(G13:H13)=0,"",MIN(G13:H13))</f>
        <v>2000000</v>
      </c>
      <c r="J13" s="82">
        <f>ROUNDUP(D13*0.2,0)</f>
        <v>14</v>
      </c>
      <c r="K13" s="96">
        <v>0</v>
      </c>
      <c r="L13" s="51">
        <v>11</v>
      </c>
      <c r="M13" s="16">
        <f>IFERROR(ROUNDDOWN(I13/L13,0),"")</f>
        <v>181818</v>
      </c>
      <c r="N13" s="98">
        <v>0.75</v>
      </c>
      <c r="O13" s="16">
        <f>IFERROR(ROUNDDOWN(M13*N13,-3),"")</f>
        <v>136000</v>
      </c>
      <c r="P13" s="16">
        <f>IF(E13&gt;0,IF(OR(B13="移乗介護（装着型）",B13="移乗介護（非装着型）",B13="入浴支援"),1000000,300000),"")</f>
        <v>300000</v>
      </c>
      <c r="Q13" s="16">
        <f>IF(MIN(O13:P13)=0,"",MIN(O13:P13))</f>
        <v>136000</v>
      </c>
      <c r="R13" s="16">
        <f>IFERROR(ROUNDDOWN(Q13,-3)*L13,"")</f>
        <v>1496000</v>
      </c>
      <c r="S13" s="51">
        <v>1496000</v>
      </c>
      <c r="T13" s="16">
        <f>+IF(MIN(R13,S13)=0,"",MIN(R13,S13))</f>
        <v>1496000</v>
      </c>
    </row>
    <row r="14" spans="1:20" ht="30.05" customHeight="1">
      <c r="A14" s="76"/>
      <c r="B14" s="49"/>
      <c r="C14" s="50"/>
      <c r="D14" s="94"/>
      <c r="E14" s="51"/>
      <c r="F14" s="95"/>
      <c r="G14" s="16" t="str">
        <f>IF(E14-F14=0,"",E14-F14)</f>
        <v/>
      </c>
      <c r="H14" s="51"/>
      <c r="I14" s="16" t="str">
        <f>IF(MIN(G14:H14)=0,"",MIN(G14:H14))</f>
        <v/>
      </c>
      <c r="J14" s="83"/>
      <c r="K14" s="97"/>
      <c r="L14" s="51"/>
      <c r="M14" s="16" t="str">
        <f>IFERROR(ROUNDDOWN(I14/L14,0),"")</f>
        <v/>
      </c>
      <c r="N14" s="99"/>
      <c r="O14" s="16" t="str">
        <f>IFERROR(ROUNDDOWN(M14*N14,-3),"")</f>
        <v/>
      </c>
      <c r="P14" s="16" t="str">
        <f>IF(E14&gt;0,IF(OR(B14="移乗介護（装着型）",B14="移乗介護（非装着型）",B14="入浴支援"),1000000,300000),"")</f>
        <v/>
      </c>
      <c r="Q14" s="16" t="str">
        <f>IF(MIN(O14:P14)=0,"",MIN(O14:P14))</f>
        <v/>
      </c>
      <c r="R14" s="16" t="str">
        <f>IFERROR(ROUNDDOWN(Q14,-3)*L14,"")</f>
        <v/>
      </c>
      <c r="S14" s="51"/>
      <c r="T14" s="16" t="str">
        <f>+IF(MIN(R14,S14)=0,"",MIN(R14,S14))</f>
        <v/>
      </c>
    </row>
    <row r="15" spans="1:20" ht="30.05" customHeight="1">
      <c r="A15" s="76"/>
      <c r="B15" s="49"/>
      <c r="C15" s="50"/>
      <c r="D15" s="94"/>
      <c r="E15" s="51"/>
      <c r="F15" s="95"/>
      <c r="G15" s="16" t="str">
        <f>IF(E15-F15=0,"",E15-F15)</f>
        <v/>
      </c>
      <c r="H15" s="51"/>
      <c r="I15" s="16" t="str">
        <f>IF(MIN(G15:H15)=0,"",MIN(G15:H15))</f>
        <v/>
      </c>
      <c r="J15" s="83"/>
      <c r="K15" s="97"/>
      <c r="L15" s="51"/>
      <c r="M15" s="16" t="str">
        <f>IFERROR(ROUNDDOWN(I15/L15,0),"")</f>
        <v/>
      </c>
      <c r="N15" s="99"/>
      <c r="O15" s="16" t="str">
        <f>IFERROR(ROUNDDOWN(M15*N15,-3),"")</f>
        <v/>
      </c>
      <c r="P15" s="16" t="str">
        <f>IF(E15&gt;0,IF(OR(B15="移乗介護（装着型）",B15="移乗介護（非装着型）",B15="入浴支援"),1000000,300000),"")</f>
        <v/>
      </c>
      <c r="Q15" s="16" t="str">
        <f>IF(MIN(O15:P15)=0,"",MIN(O15:P15))</f>
        <v/>
      </c>
      <c r="R15" s="16" t="str">
        <f>IFERROR(ROUNDDOWN(Q15,-3)*L15,"")</f>
        <v/>
      </c>
      <c r="S15" s="51"/>
      <c r="T15" s="16" t="str">
        <f>+IF(MIN(R15,S15)=0,"",MIN(R15,S15))</f>
        <v/>
      </c>
    </row>
    <row r="16" spans="1:20" ht="30.05" customHeight="1">
      <c r="A16" s="76"/>
      <c r="B16" s="52"/>
      <c r="C16" s="53"/>
      <c r="D16" s="94"/>
      <c r="E16" s="54"/>
      <c r="F16" s="95"/>
      <c r="G16" s="20" t="str">
        <f>IF(E16-F16=0,"",E16-F16)</f>
        <v/>
      </c>
      <c r="H16" s="54"/>
      <c r="I16" s="20" t="str">
        <f>IF(MIN(G16:H16)=0,"",MIN(G16:H16))</f>
        <v/>
      </c>
      <c r="J16" s="83"/>
      <c r="K16" s="97"/>
      <c r="L16" s="54"/>
      <c r="M16" s="20" t="str">
        <f>IFERROR(ROUNDDOWN(I16/L16,0),"")</f>
        <v/>
      </c>
      <c r="N16" s="99"/>
      <c r="O16" s="16" t="str">
        <f>IFERROR(ROUNDDOWN(M16*N16,-3),"")</f>
        <v/>
      </c>
      <c r="P16" s="20" t="str">
        <f>IF(E16&gt;0,IF(OR(B16="移乗介護（装着型）",B16="移乗介護（非装着型）",B16="入浴支援"),1000000,300000),"")</f>
        <v/>
      </c>
      <c r="Q16" s="20" t="str">
        <f>IF(MIN(O16:P16)=0,"",MIN(O16:P16))</f>
        <v/>
      </c>
      <c r="R16" s="20" t="str">
        <f>IFERROR(ROUNDDOWN(Q16,-3)*L16,"")</f>
        <v/>
      </c>
      <c r="S16" s="54"/>
      <c r="T16" s="16" t="str">
        <f>+IF(MIN(R16,S16)=0,"",MIN(R16,S16))</f>
        <v/>
      </c>
    </row>
    <row r="17" spans="1:20" ht="20.05" customHeight="1">
      <c r="A17" s="76"/>
      <c r="B17" s="65" t="s">
        <v>61</v>
      </c>
      <c r="C17" s="65"/>
      <c r="D17" s="65"/>
      <c r="E17" s="21">
        <f>IF(SUM(E13:E16)=0,"",SUM(E13:E16))</f>
        <v>2000000</v>
      </c>
      <c r="F17" s="96"/>
      <c r="G17" s="21">
        <f>IF(SUM(G13:G16)=0,"",SUM(G13:G16))</f>
        <v>2000000</v>
      </c>
      <c r="H17" s="21">
        <f>IF(SUM(H13:H16)=0,"",SUM(H13:H16))</f>
        <v>2000000</v>
      </c>
      <c r="I17" s="21">
        <f>IF(SUM(I13:I16)=0,"",SUM(I13:I16))</f>
        <v>2000000</v>
      </c>
      <c r="J17" s="83"/>
      <c r="K17" s="97"/>
      <c r="L17" s="21">
        <f>IF(SUM(L13:L16)=0,"",SUM(L13:L16))</f>
        <v>11</v>
      </c>
      <c r="M17" s="21">
        <f>IF(SUM(M13:M16)=0,"",SUM(M13:M16))</f>
        <v>181818</v>
      </c>
      <c r="N17" s="99"/>
      <c r="O17" s="21">
        <f t="shared" ref="O17:T17" si="0">IF(SUM(O13:O16)=0,"",SUM(O13:O16))</f>
        <v>136000</v>
      </c>
      <c r="P17" s="21">
        <f t="shared" si="0"/>
        <v>300000</v>
      </c>
      <c r="Q17" s="21">
        <f t="shared" si="0"/>
        <v>136000</v>
      </c>
      <c r="R17" s="21">
        <f t="shared" si="0"/>
        <v>1496000</v>
      </c>
      <c r="S17" s="21">
        <f t="shared" si="0"/>
        <v>1496000</v>
      </c>
      <c r="T17" s="21">
        <f t="shared" si="0"/>
        <v>1496000</v>
      </c>
    </row>
    <row r="18" spans="1:20" ht="30.05" customHeight="1">
      <c r="A18" s="86" t="s">
        <v>67</v>
      </c>
      <c r="B18" s="60" t="s">
        <v>29</v>
      </c>
      <c r="C18" s="59" t="s">
        <v>68</v>
      </c>
      <c r="D18" s="71"/>
      <c r="E18" s="58">
        <v>1993000</v>
      </c>
      <c r="F18" s="100">
        <v>0</v>
      </c>
      <c r="G18" s="22">
        <f>IF(E18-F18=0,"",E18-F18)</f>
        <v>1993000</v>
      </c>
      <c r="H18" s="58">
        <v>1993000</v>
      </c>
      <c r="I18" s="22">
        <f>IF(MIN(G18:H18)=0,"",MIN(G18:H18))</f>
        <v>1993000</v>
      </c>
      <c r="J18" s="71"/>
      <c r="K18" s="71"/>
      <c r="L18" s="71"/>
      <c r="M18" s="71"/>
      <c r="N18" s="99">
        <v>0.75</v>
      </c>
      <c r="O18" s="22">
        <f>IFERROR(ROUNDDOWN(I18*N18,-3),"")</f>
        <v>1494000</v>
      </c>
      <c r="P18" s="22">
        <f>IF(E18&gt;0,1500000,"")</f>
        <v>1500000</v>
      </c>
      <c r="Q18" s="22">
        <f>IF(MIN(O18:P18)=0,"",MIN(O18:P18))</f>
        <v>1494000</v>
      </c>
      <c r="R18" s="22">
        <f>Q18</f>
        <v>1494000</v>
      </c>
      <c r="S18" s="55">
        <v>1480000</v>
      </c>
      <c r="T18" s="16">
        <f>+IF(MIN(R18,S18)=0,"",MIN(R18,S18))</f>
        <v>1480000</v>
      </c>
    </row>
    <row r="19" spans="1:20" ht="30.05" customHeight="1">
      <c r="A19" s="86"/>
      <c r="B19" s="13"/>
      <c r="C19" s="14"/>
      <c r="D19" s="71"/>
      <c r="E19" s="51"/>
      <c r="F19" s="95"/>
      <c r="G19" s="16" t="str">
        <f>IF(E19-F19=0,"",E19-F19)</f>
        <v/>
      </c>
      <c r="H19" s="15"/>
      <c r="I19" s="16" t="str">
        <f>IF(MIN(G19:H19)=0,"",MIN(G19:H19))</f>
        <v/>
      </c>
      <c r="J19" s="71"/>
      <c r="K19" s="71"/>
      <c r="L19" s="71"/>
      <c r="M19" s="71"/>
      <c r="N19" s="99"/>
      <c r="O19" s="16" t="str">
        <f>IFERROR(ROUNDDOWN(I19*N19,-3),"")</f>
        <v/>
      </c>
      <c r="P19" s="16" t="str">
        <f>IF(E19&gt;0,1500000,"")</f>
        <v/>
      </c>
      <c r="Q19" s="16" t="str">
        <f>IF(MIN(O19:P19)=0,"",MIN(O19:P19))</f>
        <v/>
      </c>
      <c r="R19" s="16" t="str">
        <f>Q19</f>
        <v/>
      </c>
      <c r="S19" s="56"/>
      <c r="T19" s="16" t="str">
        <f>+IF(MIN(R19,S19)=0,"",MIN(R19,S19))</f>
        <v/>
      </c>
    </row>
    <row r="20" spans="1:20" ht="30.05" customHeight="1">
      <c r="A20" s="86"/>
      <c r="B20" s="13"/>
      <c r="C20" s="14"/>
      <c r="D20" s="71"/>
      <c r="E20" s="51"/>
      <c r="F20" s="95"/>
      <c r="G20" s="16" t="str">
        <f>IF(E20-F20=0,"",E20-F20)</f>
        <v/>
      </c>
      <c r="H20" s="15"/>
      <c r="I20" s="16" t="str">
        <f>IF(MIN(G20:H20)=0,"",MIN(G20:H20))</f>
        <v/>
      </c>
      <c r="J20" s="71"/>
      <c r="K20" s="71"/>
      <c r="L20" s="71"/>
      <c r="M20" s="71"/>
      <c r="N20" s="99"/>
      <c r="O20" s="16" t="str">
        <f>IFERROR(ROUNDDOWN(I20*N20,-3),"")</f>
        <v/>
      </c>
      <c r="P20" s="16" t="str">
        <f>IF(E20&gt;0,1500000,"")</f>
        <v/>
      </c>
      <c r="Q20" s="16" t="str">
        <f>IF(MIN(O20:P20)=0,"",MIN(O20:P20))</f>
        <v/>
      </c>
      <c r="R20" s="16" t="str">
        <f>Q20</f>
        <v/>
      </c>
      <c r="S20" s="56"/>
      <c r="T20" s="16" t="str">
        <f>+IF(MIN(R20,S20)=0,"",MIN(R20,S20))</f>
        <v/>
      </c>
    </row>
    <row r="21" spans="1:20" ht="30.05" customHeight="1">
      <c r="A21" s="86"/>
      <c r="B21" s="17"/>
      <c r="C21" s="18"/>
      <c r="D21" s="71"/>
      <c r="E21" s="54"/>
      <c r="F21" s="95"/>
      <c r="G21" s="20" t="str">
        <f>IF(E21-F21=0,"",E21-F21)</f>
        <v/>
      </c>
      <c r="H21" s="19"/>
      <c r="I21" s="20" t="str">
        <f>IF(MIN(G21:H21)=0,"",MIN(G21:H21))</f>
        <v/>
      </c>
      <c r="J21" s="71"/>
      <c r="K21" s="71"/>
      <c r="L21" s="71"/>
      <c r="M21" s="71"/>
      <c r="N21" s="99"/>
      <c r="O21" s="20" t="str">
        <f>IFERROR(ROUNDDOWN(I21*N21,-3),"")</f>
        <v/>
      </c>
      <c r="P21" s="20" t="str">
        <f>IF(E21&gt;0,1500000,"")</f>
        <v/>
      </c>
      <c r="Q21" s="20" t="str">
        <f>IF(MIN(O21:P21)=0,"",MIN(O21:P21))</f>
        <v/>
      </c>
      <c r="R21" s="20" t="str">
        <f>Q21</f>
        <v/>
      </c>
      <c r="S21" s="57"/>
      <c r="T21" s="16" t="str">
        <f>+IF(MIN(R21,S21)=0,"",MIN(R21,S21))</f>
        <v/>
      </c>
    </row>
    <row r="22" spans="1:20" ht="20.05" customHeight="1">
      <c r="A22" s="86"/>
      <c r="B22" s="85" t="s">
        <v>61</v>
      </c>
      <c r="C22" s="85"/>
      <c r="D22" s="85"/>
      <c r="E22" s="21">
        <f>IF(SUM(E18:E21)=0,"",SUM(E18:E21))</f>
        <v>1993000</v>
      </c>
      <c r="F22" s="96"/>
      <c r="G22" s="21">
        <f>IF(SUM(G18:G21)=0,"",SUM(G18:G21))</f>
        <v>1993000</v>
      </c>
      <c r="H22" s="21">
        <f>IF(SUM(H18:H21)=0,"",SUM(H18:H21))</f>
        <v>1993000</v>
      </c>
      <c r="I22" s="21">
        <f>IF(SUM(I18:I21)=0,"",SUM(I18:I21))</f>
        <v>1993000</v>
      </c>
      <c r="J22" s="71"/>
      <c r="K22" s="71"/>
      <c r="L22" s="71"/>
      <c r="M22" s="71"/>
      <c r="N22" s="99"/>
      <c r="O22" s="21">
        <f t="shared" ref="O22:T22" si="1">IF(SUM(O18:O21)=0,"",SUM(O18:O21))</f>
        <v>1494000</v>
      </c>
      <c r="P22" s="21">
        <f t="shared" si="1"/>
        <v>1500000</v>
      </c>
      <c r="Q22" s="21">
        <f t="shared" si="1"/>
        <v>1494000</v>
      </c>
      <c r="R22" s="21">
        <f t="shared" si="1"/>
        <v>1494000</v>
      </c>
      <c r="S22" s="21">
        <f t="shared" si="1"/>
        <v>1480000</v>
      </c>
      <c r="T22" s="21">
        <f t="shared" si="1"/>
        <v>1480000</v>
      </c>
    </row>
    <row r="23" spans="1:20" ht="30.05" customHeight="1">
      <c r="A23" s="84" t="s">
        <v>69</v>
      </c>
      <c r="B23" s="61" t="s">
        <v>25</v>
      </c>
      <c r="C23" s="58" t="s">
        <v>81</v>
      </c>
      <c r="D23" s="94">
        <v>30</v>
      </c>
      <c r="E23" s="58">
        <v>4000000</v>
      </c>
      <c r="F23" s="100">
        <v>0</v>
      </c>
      <c r="G23" s="22">
        <f>IF(E23-F23=0,"",E23-F23)</f>
        <v>4000000</v>
      </c>
      <c r="H23" s="58">
        <v>4000000</v>
      </c>
      <c r="I23" s="22">
        <f>IF(MIN(G23:H23)=0,"",MIN(G23:H23))</f>
        <v>4000000</v>
      </c>
      <c r="J23" s="71"/>
      <c r="K23" s="97">
        <v>0</v>
      </c>
      <c r="L23" s="71"/>
      <c r="M23" s="71"/>
      <c r="N23" s="99">
        <v>0.75</v>
      </c>
      <c r="O23" s="22">
        <f>IFERROR(ROUNDDOWN(I23*N23,-3),"")</f>
        <v>3000000</v>
      </c>
      <c r="P23" s="23">
        <f>_xlfn.IFS(D23&lt;1,"",D23&lt;=10,1000000,D23&lt;=20,1600000,D23&lt;=30,2000000,D23&gt;=31,2600000)</f>
        <v>2000000</v>
      </c>
      <c r="Q23" s="22">
        <f>IF(MIN(O23:P23)=0,"",MIN(O23:P23))</f>
        <v>2000000</v>
      </c>
      <c r="R23" s="22">
        <f>Q23</f>
        <v>2000000</v>
      </c>
      <c r="S23" s="62">
        <v>2000000</v>
      </c>
      <c r="T23" s="16">
        <f>+IF(MIN(R23,S23)=0,"",MIN(R23,S23))</f>
        <v>2000000</v>
      </c>
    </row>
    <row r="24" spans="1:20" ht="30.05" customHeight="1">
      <c r="A24" s="84"/>
      <c r="B24" s="24"/>
      <c r="C24" s="15"/>
      <c r="D24" s="94"/>
      <c r="E24" s="51"/>
      <c r="F24" s="95"/>
      <c r="G24" s="16" t="str">
        <f>IF(E24-F24=0,"",E24-F24)</f>
        <v/>
      </c>
      <c r="H24" s="51"/>
      <c r="I24" s="16" t="str">
        <f>IF(MIN(G24:H24)=0,"",MIN(G24:H24))</f>
        <v/>
      </c>
      <c r="J24" s="71"/>
      <c r="K24" s="97"/>
      <c r="L24" s="71"/>
      <c r="M24" s="71"/>
      <c r="N24" s="99"/>
      <c r="O24" s="16" t="str">
        <f>IFERROR(ROUNDDOWN(I24*N24,-3),"")</f>
        <v/>
      </c>
      <c r="P24" s="25" t="str">
        <f>_xlfn.IFS(D24&lt;1,"",D24&lt;=10,1000000,D24&lt;=20,1600000,D24&lt;=30,2000000,D24&gt;=31,2600000)</f>
        <v/>
      </c>
      <c r="Q24" s="16" t="str">
        <f>IF(MIN(O24:P24)=0,"",MIN(O24:P24))</f>
        <v/>
      </c>
      <c r="R24" s="16" t="str">
        <f>Q24</f>
        <v/>
      </c>
      <c r="S24" s="62"/>
      <c r="T24" s="16" t="str">
        <f>+IF(MIN(R24,S24)=0,"",MIN(R24,S24))</f>
        <v/>
      </c>
    </row>
    <row r="25" spans="1:20" ht="30.05" customHeight="1">
      <c r="A25" s="84"/>
      <c r="B25" s="24"/>
      <c r="C25" s="15"/>
      <c r="D25" s="94"/>
      <c r="E25" s="51"/>
      <c r="F25" s="95"/>
      <c r="G25" s="16" t="str">
        <f>IF(E25-F25=0,"",E25-F25)</f>
        <v/>
      </c>
      <c r="H25" s="51"/>
      <c r="I25" s="16" t="str">
        <f>IF(MIN(G25:H25)=0,"",MIN(G25:H25))</f>
        <v/>
      </c>
      <c r="J25" s="71"/>
      <c r="K25" s="97"/>
      <c r="L25" s="71"/>
      <c r="M25" s="71"/>
      <c r="N25" s="99"/>
      <c r="O25" s="16" t="str">
        <f>IFERROR(ROUNDDOWN(I25*N25,-3),"")</f>
        <v/>
      </c>
      <c r="P25" s="25" t="str">
        <f>_xlfn.IFS(D25&lt;1,"",D25&lt;=10,1000000,D25&lt;=20,1600000,D25&lt;=30,2000000,D25&gt;=31,2600000)</f>
        <v/>
      </c>
      <c r="Q25" s="16" t="str">
        <f>IF(MIN(O25:P25)=0,"",MIN(O25:P25))</f>
        <v/>
      </c>
      <c r="R25" s="16" t="str">
        <f>Q25</f>
        <v/>
      </c>
      <c r="S25" s="62"/>
      <c r="T25" s="16" t="str">
        <f>+IF(MIN(R25,S25)=0,"",MIN(R25,S25))</f>
        <v/>
      </c>
    </row>
    <row r="26" spans="1:20" ht="30.05" customHeight="1">
      <c r="A26" s="84"/>
      <c r="B26" s="26"/>
      <c r="C26" s="19"/>
      <c r="D26" s="94"/>
      <c r="E26" s="54"/>
      <c r="F26" s="95"/>
      <c r="G26" s="20" t="str">
        <f>IF(E26-F26=0,"",E26-F26)</f>
        <v/>
      </c>
      <c r="H26" s="54"/>
      <c r="I26" s="20" t="str">
        <f>IF(MIN(G26:H26)=0,"",MIN(G26:H26))</f>
        <v/>
      </c>
      <c r="J26" s="71"/>
      <c r="K26" s="97"/>
      <c r="L26" s="71"/>
      <c r="M26" s="71"/>
      <c r="N26" s="99"/>
      <c r="O26" s="20" t="str">
        <f>IFERROR(ROUNDDOWN(I26*N26,-3),"")</f>
        <v/>
      </c>
      <c r="P26" s="27" t="str">
        <f>_xlfn.IFS(D26&lt;1,"",D26&lt;=10,1000000,D26&lt;=20,1600000,D26&lt;=30,2000000,D26&gt;=31,2600000)</f>
        <v/>
      </c>
      <c r="Q26" s="20" t="str">
        <f>IF(MIN(O26:P26)=0,"",MIN(O26:P26))</f>
        <v/>
      </c>
      <c r="R26" s="20" t="str">
        <f>Q26</f>
        <v/>
      </c>
      <c r="S26" s="62"/>
      <c r="T26" s="16" t="str">
        <f>+IF(MIN(R26,S26)=0,"",MIN(R26,S26))</f>
        <v/>
      </c>
    </row>
    <row r="27" spans="1:20" ht="20.05" customHeight="1">
      <c r="A27" s="84"/>
      <c r="B27" s="85" t="s">
        <v>61</v>
      </c>
      <c r="C27" s="85"/>
      <c r="D27" s="85"/>
      <c r="E27" s="21">
        <f>IF(SUM(E23:E26)=0,"",SUM(E23:E26))</f>
        <v>4000000</v>
      </c>
      <c r="F27" s="96"/>
      <c r="G27" s="21">
        <f>IF(SUM(G23:G26)=0,"",SUM(G23:G26))</f>
        <v>4000000</v>
      </c>
      <c r="H27" s="21">
        <f>IF(SUM(H23:H26)=0,"",SUM(H23:H26))</f>
        <v>4000000</v>
      </c>
      <c r="I27" s="21">
        <f>IF(SUM(I23:I26)=0,"",SUM(I23:I26))</f>
        <v>4000000</v>
      </c>
      <c r="J27" s="71"/>
      <c r="K27" s="97"/>
      <c r="L27" s="71"/>
      <c r="M27" s="71"/>
      <c r="N27" s="99"/>
      <c r="O27" s="21">
        <f t="shared" ref="O27:T27" si="2">IF(SUM(O23:O26)=0,"",SUM(O23:O26))</f>
        <v>3000000</v>
      </c>
      <c r="P27" s="21">
        <f t="shared" si="2"/>
        <v>2000000</v>
      </c>
      <c r="Q27" s="21">
        <f t="shared" si="2"/>
        <v>2000000</v>
      </c>
      <c r="R27" s="21">
        <f t="shared" si="2"/>
        <v>2000000</v>
      </c>
      <c r="S27" s="21">
        <f t="shared" si="2"/>
        <v>2000000</v>
      </c>
      <c r="T27" s="21">
        <f t="shared" si="2"/>
        <v>2000000</v>
      </c>
    </row>
    <row r="28" spans="1:20" ht="20.05" customHeight="1">
      <c r="A28" s="65" t="s">
        <v>74</v>
      </c>
      <c r="B28" s="65"/>
      <c r="C28" s="65"/>
      <c r="D28" s="65"/>
      <c r="E28" s="21">
        <f>IF(SUM(E27,E22,E17)=0,"",SUM(E27,E22,E17))</f>
        <v>7993000</v>
      </c>
      <c r="F28" s="21" t="str">
        <f>IF(SUM(F23,F18,F13)=0,"",SUM(F23,F18,F13))</f>
        <v/>
      </c>
      <c r="G28" s="21">
        <f>IF(SUM(G27,G22,G17)=0,"",SUM(G27,G22,G17))</f>
        <v>7993000</v>
      </c>
      <c r="H28" s="21">
        <f>IF(SUM(H27,H22,H17)=0,"",SUM(H27,H22,H17))</f>
        <v>7993000</v>
      </c>
      <c r="I28" s="21">
        <f>IF(SUM(I27,I22,I17)=0,"",SUM(I27,I22,I17))</f>
        <v>7993000</v>
      </c>
      <c r="J28" s="21">
        <f>IF(SUM(J23,J18,J13)=0,"",SUM(J23,J18,J13))</f>
        <v>14</v>
      </c>
      <c r="K28" s="28"/>
      <c r="L28" s="21">
        <f t="shared" ref="L28:T28" si="3">IF(SUM(L27,L22,L17)=0,"",SUM(L27,L22,L17))</f>
        <v>11</v>
      </c>
      <c r="M28" s="21">
        <f t="shared" si="3"/>
        <v>181818</v>
      </c>
      <c r="N28" s="28" t="str">
        <f t="shared" si="3"/>
        <v/>
      </c>
      <c r="O28" s="21">
        <f t="shared" si="3"/>
        <v>4630000</v>
      </c>
      <c r="P28" s="21">
        <f t="shared" si="3"/>
        <v>3800000</v>
      </c>
      <c r="Q28" s="21">
        <f t="shared" si="3"/>
        <v>3630000</v>
      </c>
      <c r="R28" s="21">
        <f t="shared" si="3"/>
        <v>4990000</v>
      </c>
      <c r="S28" s="21">
        <f t="shared" si="3"/>
        <v>4976000</v>
      </c>
      <c r="T28" s="21">
        <f t="shared" si="3"/>
        <v>4976000</v>
      </c>
    </row>
    <row r="29" spans="1:20">
      <c r="A29" s="63" t="s">
        <v>84</v>
      </c>
      <c r="B29" s="63"/>
    </row>
    <row r="30" spans="1:20">
      <c r="A30" s="63" t="s">
        <v>85</v>
      </c>
      <c r="B30" s="63"/>
    </row>
    <row r="31" spans="1:20">
      <c r="A31" s="63" t="s">
        <v>86</v>
      </c>
      <c r="B31" s="63"/>
    </row>
    <row r="32" spans="1:20">
      <c r="A32" s="63" t="s">
        <v>87</v>
      </c>
      <c r="B32" s="63"/>
    </row>
    <row r="33" spans="1:2">
      <c r="A33" s="7" t="s">
        <v>90</v>
      </c>
    </row>
    <row r="34" spans="1:2">
      <c r="A34" s="63" t="s">
        <v>89</v>
      </c>
      <c r="B34" s="63"/>
    </row>
  </sheetData>
  <mergeCells count="33">
    <mergeCell ref="N23:N27"/>
    <mergeCell ref="B27:D27"/>
    <mergeCell ref="A28:D28"/>
    <mergeCell ref="M18:M22"/>
    <mergeCell ref="N18:N22"/>
    <mergeCell ref="B22:D22"/>
    <mergeCell ref="A23:A27"/>
    <mergeCell ref="D23:D26"/>
    <mergeCell ref="F23:F27"/>
    <mergeCell ref="J23:J27"/>
    <mergeCell ref="K23:K27"/>
    <mergeCell ref="L23:L27"/>
    <mergeCell ref="M23:M27"/>
    <mergeCell ref="A18:A22"/>
    <mergeCell ref="D18:D21"/>
    <mergeCell ref="F18:F22"/>
    <mergeCell ref="J18:J22"/>
    <mergeCell ref="K18:K22"/>
    <mergeCell ref="L18:L22"/>
    <mergeCell ref="R9:T9"/>
    <mergeCell ref="A12:A17"/>
    <mergeCell ref="D13:D16"/>
    <mergeCell ref="F13:F17"/>
    <mergeCell ref="J13:J17"/>
    <mergeCell ref="K13:K17"/>
    <mergeCell ref="N13:N17"/>
    <mergeCell ref="B17:D17"/>
    <mergeCell ref="R8:T8"/>
    <mergeCell ref="A2:R2"/>
    <mergeCell ref="R4:T4"/>
    <mergeCell ref="R5:T5"/>
    <mergeCell ref="R6:T6"/>
    <mergeCell ref="R7:T7"/>
  </mergeCells>
  <phoneticPr fontId="3"/>
  <pageMargins left="0.7" right="0.7" top="0.75" bottom="0.75" header="0.3" footer="0.3"/>
  <pageSetup paperSize="9" scale="55" orientation="landscape" r:id="rId1"/>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6494A36F-03E7-49D1-8713-1C3C2301EC83}">
          <x14:formula1>
            <xm:f>データリスト!$B$13:$B$14</xm:f>
          </x14:formula1>
          <xm:sqref>R9</xm:sqref>
        </x14:dataValidation>
        <x14:dataValidation type="list" allowBlank="1" showInputMessage="1" showErrorMessage="1" xr:uid="{92C3CE90-EBB1-4C90-A02E-028839CEDA49}">
          <x14:formula1>
            <xm:f>データリスト!$A$1:$A$20</xm:f>
          </x14:formula1>
          <xm:sqref>R6</xm:sqref>
        </x14:dataValidation>
        <x14:dataValidation type="list" allowBlank="1" showInputMessage="1" showErrorMessage="1" xr:uid="{76FD42E3-0475-4EAA-B9D4-A6832BB6C273}">
          <x14:formula1>
            <xm:f>データリスト!$C$14:$C$16</xm:f>
          </x14:formula1>
          <xm:sqref>B18:B21</xm:sqref>
        </x14:dataValidation>
        <x14:dataValidation type="list" allowBlank="1" showInputMessage="1" showErrorMessage="1" xr:uid="{9704E03B-680F-40C7-A644-3668CAFA91B9}">
          <x14:formula1>
            <xm:f>データリスト!$B$17:$B$18</xm:f>
          </x14:formula1>
          <xm:sqref>N13:N18 N23:N27</xm:sqref>
        </x14:dataValidation>
        <x14:dataValidation type="list" allowBlank="1" showInputMessage="1" showErrorMessage="1" xr:uid="{2141AFD1-3A14-4052-A3F3-6A26B576C4DE}">
          <x14:formula1>
            <xm:f>データリスト!$C$1:$C$8</xm:f>
          </x14:formula1>
          <xm:sqref>B13:B16</xm:sqref>
        </x14:dataValidation>
        <x14:dataValidation type="list" allowBlank="1" showInputMessage="1" showErrorMessage="1" xr:uid="{4D89717C-4C77-4702-87EB-DDB89596F827}">
          <x14:formula1>
            <xm:f>データリスト!$C$9:$C$12</xm:f>
          </x14:formula1>
          <xm:sqref>B23:B26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6"/>
  <sheetViews>
    <sheetView topLeftCell="A28" workbookViewId="0">
      <selection activeCell="A46" sqref="A46"/>
    </sheetView>
  </sheetViews>
  <sheetFormatPr defaultColWidth="8.09765625" defaultRowHeight="13.8"/>
  <cols>
    <col min="1" max="1" width="40.5" style="2" bestFit="1" customWidth="1"/>
    <col min="2" max="2" width="9.59765625" style="2" customWidth="1"/>
    <col min="3" max="3" width="45.59765625" style="2" customWidth="1"/>
    <col min="4" max="16384" width="8.09765625" style="2"/>
  </cols>
  <sheetData>
    <row r="1" spans="1:3">
      <c r="A1" s="1" t="s">
        <v>15</v>
      </c>
      <c r="B1" s="1"/>
      <c r="C1" s="1" t="s">
        <v>16</v>
      </c>
    </row>
    <row r="2" spans="1:3">
      <c r="A2" s="3" t="s">
        <v>0</v>
      </c>
      <c r="B2" s="3"/>
      <c r="C2" s="3" t="s">
        <v>17</v>
      </c>
    </row>
    <row r="3" spans="1:3">
      <c r="A3" s="3" t="s">
        <v>1</v>
      </c>
      <c r="B3" s="3"/>
      <c r="C3" s="3" t="s">
        <v>18</v>
      </c>
    </row>
    <row r="4" spans="1:3">
      <c r="A4" s="3" t="s">
        <v>2</v>
      </c>
      <c r="B4" s="3"/>
      <c r="C4" s="3" t="s">
        <v>19</v>
      </c>
    </row>
    <row r="5" spans="1:3">
      <c r="A5" s="3" t="s">
        <v>3</v>
      </c>
      <c r="B5" s="3"/>
      <c r="C5" s="3" t="s">
        <v>20</v>
      </c>
    </row>
    <row r="6" spans="1:3">
      <c r="A6" s="3" t="s">
        <v>4</v>
      </c>
      <c r="B6" s="3"/>
      <c r="C6" s="3" t="s">
        <v>21</v>
      </c>
    </row>
    <row r="7" spans="1:3">
      <c r="A7" s="3" t="s">
        <v>5</v>
      </c>
      <c r="B7" s="3"/>
      <c r="C7" s="3" t="s">
        <v>22</v>
      </c>
    </row>
    <row r="8" spans="1:3">
      <c r="A8" s="4" t="s">
        <v>6</v>
      </c>
      <c r="B8" s="5"/>
      <c r="C8" s="3" t="s">
        <v>23</v>
      </c>
    </row>
    <row r="9" spans="1:3">
      <c r="A9" s="3" t="s">
        <v>7</v>
      </c>
      <c r="B9" s="3" t="s">
        <v>24</v>
      </c>
      <c r="C9" s="3" t="s">
        <v>25</v>
      </c>
    </row>
    <row r="10" spans="1:3">
      <c r="A10" s="3" t="s">
        <v>8</v>
      </c>
      <c r="B10" s="3" t="s">
        <v>26</v>
      </c>
      <c r="C10" s="3" t="s">
        <v>27</v>
      </c>
    </row>
    <row r="11" spans="1:3">
      <c r="A11" s="3" t="s">
        <v>9</v>
      </c>
      <c r="B11" s="3"/>
      <c r="C11" s="3" t="s">
        <v>95</v>
      </c>
    </row>
    <row r="12" spans="1:3">
      <c r="A12" s="3" t="s">
        <v>10</v>
      </c>
      <c r="B12" s="3"/>
      <c r="C12" s="3" t="s">
        <v>28</v>
      </c>
    </row>
    <row r="13" spans="1:3">
      <c r="A13" s="3" t="s">
        <v>30</v>
      </c>
      <c r="B13" s="3" t="s">
        <v>31</v>
      </c>
      <c r="C13" s="3" t="s">
        <v>96</v>
      </c>
    </row>
    <row r="14" spans="1:3">
      <c r="A14" s="3" t="s">
        <v>11</v>
      </c>
      <c r="B14" s="3" t="s">
        <v>33</v>
      </c>
      <c r="C14" s="1" t="s">
        <v>29</v>
      </c>
    </row>
    <row r="15" spans="1:3">
      <c r="A15" s="3" t="s">
        <v>12</v>
      </c>
      <c r="B15" s="3"/>
      <c r="C15" s="3" t="s">
        <v>32</v>
      </c>
    </row>
    <row r="16" spans="1:3">
      <c r="A16" s="3" t="s">
        <v>35</v>
      </c>
      <c r="B16" s="3"/>
      <c r="C16" s="3" t="s">
        <v>34</v>
      </c>
    </row>
    <row r="17" spans="1:3">
      <c r="A17" s="3" t="s">
        <v>13</v>
      </c>
      <c r="B17" s="6">
        <f>1/2</f>
        <v>0.5</v>
      </c>
      <c r="C17" s="3"/>
    </row>
    <row r="18" spans="1:3">
      <c r="A18" s="3" t="s">
        <v>36</v>
      </c>
      <c r="B18" s="6">
        <f>3/4</f>
        <v>0.75</v>
      </c>
      <c r="C18" s="3"/>
    </row>
    <row r="19" spans="1:3">
      <c r="A19" s="3" t="s">
        <v>37</v>
      </c>
      <c r="B19" s="3"/>
      <c r="C19" s="3"/>
    </row>
    <row r="20" spans="1:3">
      <c r="A20" s="3" t="s">
        <v>14</v>
      </c>
      <c r="B20" s="3"/>
    </row>
    <row r="21" spans="1:3">
      <c r="A21" s="2" t="s">
        <v>91</v>
      </c>
    </row>
    <row r="22" spans="1:3">
      <c r="A22" s="2" t="s">
        <v>93</v>
      </c>
    </row>
    <row r="23" spans="1:3">
      <c r="A23" s="2" t="s">
        <v>97</v>
      </c>
    </row>
    <row r="24" spans="1:3">
      <c r="A24" s="1" t="s">
        <v>15</v>
      </c>
      <c r="B24" s="3" t="s">
        <v>24</v>
      </c>
    </row>
    <row r="25" spans="1:3">
      <c r="A25" s="3" t="s">
        <v>0</v>
      </c>
      <c r="B25" s="3" t="s">
        <v>24</v>
      </c>
    </row>
    <row r="26" spans="1:3">
      <c r="A26" s="3" t="s">
        <v>1</v>
      </c>
      <c r="B26" s="3" t="s">
        <v>24</v>
      </c>
    </row>
    <row r="27" spans="1:3">
      <c r="A27" s="3" t="s">
        <v>2</v>
      </c>
      <c r="B27" s="3" t="s">
        <v>26</v>
      </c>
    </row>
    <row r="28" spans="1:3">
      <c r="A28" s="3" t="s">
        <v>3</v>
      </c>
      <c r="B28" s="3" t="s">
        <v>26</v>
      </c>
    </row>
    <row r="29" spans="1:3">
      <c r="A29" s="3" t="s">
        <v>4</v>
      </c>
      <c r="B29" s="3" t="s">
        <v>26</v>
      </c>
    </row>
    <row r="30" spans="1:3">
      <c r="A30" s="3" t="s">
        <v>5</v>
      </c>
      <c r="B30" s="3" t="s">
        <v>26</v>
      </c>
    </row>
    <row r="31" spans="1:3">
      <c r="A31" s="4" t="s">
        <v>6</v>
      </c>
      <c r="B31" s="3" t="s">
        <v>26</v>
      </c>
    </row>
    <row r="32" spans="1:3">
      <c r="A32" s="3" t="s">
        <v>7</v>
      </c>
      <c r="B32" s="3" t="s">
        <v>26</v>
      </c>
    </row>
    <row r="33" spans="1:2">
      <c r="A33" s="3" t="s">
        <v>8</v>
      </c>
      <c r="B33" s="3" t="s">
        <v>26</v>
      </c>
    </row>
    <row r="34" spans="1:2">
      <c r="A34" s="3" t="s">
        <v>9</v>
      </c>
      <c r="B34" s="3" t="s">
        <v>24</v>
      </c>
    </row>
    <row r="35" spans="1:2">
      <c r="A35" s="3" t="s">
        <v>10</v>
      </c>
      <c r="B35" s="3" t="s">
        <v>26</v>
      </c>
    </row>
    <row r="36" spans="1:2">
      <c r="A36" s="3" t="s">
        <v>30</v>
      </c>
      <c r="B36" s="3" t="s">
        <v>26</v>
      </c>
    </row>
    <row r="37" spans="1:2">
      <c r="A37" s="3" t="s">
        <v>11</v>
      </c>
      <c r="B37" s="3" t="s">
        <v>26</v>
      </c>
    </row>
    <row r="38" spans="1:2">
      <c r="A38" s="3" t="s">
        <v>12</v>
      </c>
      <c r="B38" s="3" t="s">
        <v>24</v>
      </c>
    </row>
    <row r="39" spans="1:2">
      <c r="A39" s="3" t="s">
        <v>35</v>
      </c>
      <c r="B39" s="3" t="s">
        <v>24</v>
      </c>
    </row>
    <row r="40" spans="1:2">
      <c r="A40" s="3" t="s">
        <v>13</v>
      </c>
      <c r="B40" s="3" t="s">
        <v>24</v>
      </c>
    </row>
    <row r="41" spans="1:2">
      <c r="A41" s="3" t="s">
        <v>36</v>
      </c>
      <c r="B41" s="3" t="s">
        <v>26</v>
      </c>
    </row>
    <row r="42" spans="1:2">
      <c r="A42" s="3" t="s">
        <v>37</v>
      </c>
      <c r="B42" s="3" t="s">
        <v>26</v>
      </c>
    </row>
    <row r="43" spans="1:2">
      <c r="A43" s="3" t="s">
        <v>14</v>
      </c>
      <c r="B43" s="3" t="s">
        <v>26</v>
      </c>
    </row>
    <row r="44" spans="1:2">
      <c r="A44" s="2" t="s">
        <v>91</v>
      </c>
      <c r="B44" s="2" t="s">
        <v>92</v>
      </c>
    </row>
    <row r="45" spans="1:2">
      <c r="A45" s="2" t="s">
        <v>93</v>
      </c>
      <c r="B45" s="2" t="s">
        <v>94</v>
      </c>
    </row>
    <row r="46" spans="1:2">
      <c r="A46" s="2" t="s">
        <v>97</v>
      </c>
      <c r="B46" s="2" t="s">
        <v>98</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別紙１－イ</vt:lpstr>
      <vt:lpstr>記載例</vt:lpstr>
      <vt:lpstr>データリスト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2023-09-11T07:29:25Z</dcterms:created>
  <dcterms:modified xsi:type="dcterms:W3CDTF">2023-11-01T02:18:49Z</dcterms:modified>
</cp:coreProperties>
</file>