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1577F153-992B-4EEF-A649-EF75AAFEC95F}" xr6:coauthVersionLast="47" xr6:coauthVersionMax="47" xr10:uidLastSave="{00000000-0000-0000-0000-000000000000}"/>
  <bookViews>
    <workbookView xWindow="-110" yWindow="-110" windowWidth="19420" windowHeight="10420" tabRatio="700" xr2:uid="{00000000-000D-0000-FFFF-FFFF00000000}"/>
  </bookViews>
  <sheets>
    <sheet name="選択リスト" sheetId="11" r:id="rId1"/>
    <sheet name="給水装置工事申込書" sheetId="1" r:id="rId2"/>
    <sheet name="給水装置工事明細書" sheetId="17" r:id="rId3"/>
  </sheets>
  <definedNames>
    <definedName name="_xlnm._FilterDatabase" localSheetId="1" hidden="1">給水装置工事申込書!$B$2:$BJ$36</definedName>
    <definedName name="_xlnm.Print_Area" localSheetId="1">給水装置工事申込書!$A$2:$BJ$47</definedName>
    <definedName name="_xlnm.Print_Area" localSheetId="2">給水装置工事明細書!$A$1:$BP$59</definedName>
    <definedName name="_xlnm.Print_Area" localSheetId="0">選択リスト!$A$1:$CN$4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43" i="17" l="1"/>
  <c r="A43" i="17"/>
  <c r="AN3" i="17"/>
  <c r="BI2" i="17"/>
  <c r="BB2" i="17"/>
  <c r="A2" i="17"/>
  <c r="BN1" i="17"/>
  <c r="BD1" i="17"/>
  <c r="AD1" i="17"/>
  <c r="Q1" i="17"/>
  <c r="L1" i="17"/>
  <c r="F1" i="17"/>
  <c r="A1" i="17"/>
  <c r="T42" i="1"/>
  <c r="N42" i="1"/>
  <c r="I42" i="1"/>
  <c r="C42" i="1"/>
  <c r="T41" i="1"/>
  <c r="N41" i="1"/>
  <c r="I41" i="1"/>
  <c r="C41" i="1"/>
  <c r="BE40" i="1"/>
  <c r="AY40" i="1"/>
  <c r="AS40" i="1"/>
  <c r="AM40" i="1"/>
  <c r="AG40" i="1"/>
  <c r="T40" i="1"/>
  <c r="R40" i="1"/>
  <c r="N40" i="1"/>
  <c r="I40" i="1"/>
  <c r="C40" i="1"/>
  <c r="AH39" i="1"/>
  <c r="R39" i="1"/>
  <c r="N39" i="1"/>
  <c r="I39" i="1"/>
  <c r="C39" i="1"/>
  <c r="AH38" i="1"/>
  <c r="R38" i="1"/>
  <c r="BC37" i="1"/>
  <c r="AT37" i="1"/>
  <c r="AH37" i="1"/>
  <c r="AF37" i="1"/>
  <c r="Z37" i="1"/>
  <c r="R37" i="1"/>
  <c r="AL35" i="1"/>
  <c r="AF35" i="1"/>
  <c r="AF33" i="1"/>
  <c r="A33" i="1"/>
  <c r="AF30" i="1"/>
  <c r="A30" i="1"/>
  <c r="L26" i="1"/>
  <c r="L25" i="1"/>
  <c r="A25" i="1"/>
  <c r="L24" i="1"/>
  <c r="L23" i="1"/>
  <c r="A23" i="1"/>
  <c r="AC22" i="1"/>
  <c r="AC21" i="1"/>
  <c r="H21" i="1"/>
  <c r="G21" i="1"/>
  <c r="A21" i="1"/>
  <c r="AC20" i="1"/>
  <c r="A20" i="1"/>
  <c r="AC19" i="1"/>
  <c r="H19" i="1"/>
  <c r="H18" i="1"/>
  <c r="H17" i="1"/>
  <c r="A17" i="1"/>
  <c r="A15" i="1"/>
  <c r="A13" i="1"/>
  <c r="BC12" i="1"/>
  <c r="S9" i="1"/>
  <c r="A8" i="1"/>
  <c r="A6" i="1"/>
  <c r="AI3" i="1"/>
  <c r="AA3" i="1"/>
  <c r="U3" i="1"/>
  <c r="O3" i="1"/>
  <c r="I3" i="1"/>
  <c r="BH2" i="1"/>
  <c r="BA2" i="1"/>
  <c r="AB2" i="1"/>
  <c r="P2" i="1"/>
  <c r="K2" i="1"/>
  <c r="F2" i="1"/>
  <c r="A2" i="1"/>
</calcChain>
</file>

<file path=xl/sharedStrings.xml><?xml version="1.0" encoding="utf-8"?>
<sst xmlns="http://schemas.openxmlformats.org/spreadsheetml/2006/main" count="311" uniqueCount="161">
  <si>
    <t>-</t>
  </si>
  <si>
    <t>第</t>
    <rPh sb="0" eb="1">
      <t>ダイ</t>
    </rPh>
    <phoneticPr fontId="1"/>
  </si>
  <si>
    <t>収受</t>
    <rPh sb="0" eb="2">
      <t>シュウジュ</t>
    </rPh>
    <phoneticPr fontId="1"/>
  </si>
  <si>
    <t>水栓番号</t>
    <rPh sb="0" eb="2">
      <t>スイセン</t>
    </rPh>
    <rPh sb="2" eb="4">
      <t>バンゴウ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</si>
  <si>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</si>
  <si>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</si>
  <si>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</si>
  <si>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号</t>
    <rPh sb="0" eb="1">
      <t>ゴウ</t>
    </rPh>
    <phoneticPr fontId="1"/>
  </si>
  <si>
    <t>決裁承認</t>
    <rPh sb="0" eb="2">
      <t>ケッサイ</t>
    </rPh>
    <rPh sb="2" eb="4">
      <t>ショウニン</t>
    </rPh>
    <phoneticPr fontId="1"/>
  </si>
  <si>
    <t>月</t>
    <rPh sb="0" eb="1">
      <t>ツキ</t>
    </rPh>
    <phoneticPr fontId="1"/>
  </si>
  <si>
    <t>備考欄</t>
  </si>
  <si>
    <t>日</t>
    <rPh sb="0" eb="1">
      <t>ヒ</t>
    </rPh>
    <phoneticPr fontId="1"/>
  </si>
  <si>
    <t>住所</t>
    <rPh sb="0" eb="2">
      <t>ジュウショ</t>
    </rPh>
    <phoneticPr fontId="1"/>
  </si>
  <si>
    <t>フリガナ</t>
  </si>
  <si>
    <t>氏名</t>
    <rPh sb="0" eb="2">
      <t>シメイ</t>
    </rPh>
    <phoneticPr fontId="1"/>
  </si>
  <si>
    <t>（新設・改造の場合）
　分岐から量水器までの管種・口径等の配管情報について公開することに同意します。　　　　　</t>
  </si>
  <si>
    <t>円</t>
    <rPh sb="0" eb="1">
      <t>エン</t>
    </rPh>
    <phoneticPr fontId="1"/>
  </si>
  <si>
    <t>電話</t>
    <rPh sb="0" eb="2">
      <t>デンワ</t>
    </rPh>
    <phoneticPr fontId="1"/>
  </si>
  <si>
    <t>工事種別</t>
    <rPh sb="0" eb="2">
      <t>コウジ</t>
    </rPh>
    <rPh sb="2" eb="4">
      <t>シュベツ</t>
    </rPh>
    <phoneticPr fontId="1"/>
  </si>
  <si>
    <t>例示</t>
    <rPh sb="0" eb="2">
      <t>レイジ</t>
    </rPh>
    <phoneticPr fontId="1"/>
  </si>
  <si>
    <t>mm）</t>
  </si>
  <si>
    <t>同意日</t>
    <rPh sb="0" eb="2">
      <t>ドウイ</t>
    </rPh>
    <rPh sb="2" eb="3">
      <t>ビ</t>
    </rPh>
    <phoneticPr fontId="1"/>
  </si>
  <si>
    <t xml:space="preserve">㎎/l(ppm) </t>
  </si>
  <si>
    <t>　　　　　　　　　　　　　</t>
  </si>
  <si>
    <t>㎜</t>
  </si>
  <si>
    <t>案内図</t>
    <rPh sb="0" eb="1">
      <t>アン</t>
    </rPh>
    <rPh sb="1" eb="2">
      <t>ナイ</t>
    </rPh>
    <rPh sb="2" eb="3">
      <t>ズ</t>
    </rPh>
    <phoneticPr fontId="1"/>
  </si>
  <si>
    <t>審査</t>
    <rPh sb="0" eb="2">
      <t>シンサ</t>
    </rPh>
    <phoneticPr fontId="1"/>
  </si>
  <si>
    <t>検査</t>
    <rPh sb="0" eb="2">
      <t>ケンサ</t>
    </rPh>
    <phoneticPr fontId="1"/>
  </si>
  <si>
    <t>着工日</t>
    <rPh sb="2" eb="3">
      <t>ビ</t>
    </rPh>
    <phoneticPr fontId="1"/>
  </si>
  <si>
    <t>道路使用</t>
  </si>
  <si>
    <t>検査承認</t>
    <rPh sb="0" eb="2">
      <t>ケンサ</t>
    </rPh>
    <rPh sb="2" eb="4">
      <t>ショウニン</t>
    </rPh>
    <phoneticPr fontId="1"/>
  </si>
  <si>
    <t>mm→</t>
  </si>
  <si>
    <t>□□</t>
  </si>
  <si>
    <t>住　所</t>
    <rPh sb="0" eb="1">
      <t>ジュウ</t>
    </rPh>
    <rPh sb="2" eb="3">
      <t>ショ</t>
    </rPh>
    <phoneticPr fontId="1"/>
  </si>
  <si>
    <t>その他
利害関係人</t>
  </si>
  <si>
    <t>その他メール等</t>
  </si>
  <si>
    <t>別添一覧
あり</t>
    <rPh sb="0" eb="4">
      <t>ベッテンイチラン</t>
    </rPh>
    <phoneticPr fontId="1"/>
  </si>
  <si>
    <t>氏　名</t>
    <rPh sb="0" eb="1">
      <t>シ</t>
    </rPh>
    <rPh sb="2" eb="3">
      <t>ナ</t>
    </rPh>
    <phoneticPr fontId="1"/>
  </si>
  <si>
    <t>別添一覧
あり</t>
  </si>
  <si>
    <t xml:space="preserve"> 添付書類</t>
    <rPh sb="1" eb="5">
      <t>テンプショルイ</t>
    </rPh>
    <phoneticPr fontId="1"/>
  </si>
  <si>
    <t>○○</t>
  </si>
  <si>
    <t>No.</t>
  </si>
  <si>
    <t>－</t>
  </si>
  <si>
    <t>（新設・改造の場合）
　今後、内線改造等を行う際は、必ず指定給水装置工事事業者に依頼することを誓約します。</t>
  </si>
  <si>
    <t>検査１</t>
  </si>
  <si>
    <t>指定番号</t>
  </si>
  <si>
    <t>ＦＡＸ番号</t>
  </si>
  <si>
    <t>年　　月　　日</t>
  </si>
  <si>
    <t>（受水槽を設置しない場合）
　貯水機能を有していないため、計画的及び緊急の断水時等のやむを得ない場合には、水の使用ができなくなることを承諾し、異議申し立てを行わないことを誓約します。</t>
  </si>
  <si>
    <t>竣工日</t>
    <rPh sb="0" eb="2">
      <t>シュンコウ</t>
    </rPh>
    <rPh sb="2" eb="3">
      <t>ビ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</si>
  <si>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</si>
  <si>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</si>
  <si>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配水管水圧</t>
    <rPh sb="0" eb="3">
      <t>ハイスイカン</t>
    </rPh>
    <rPh sb="3" eb="5">
      <t>スイアツ</t>
    </rPh>
    <phoneticPr fontId="1"/>
  </si>
  <si>
    <t>Mpa</t>
  </si>
  <si>
    <t>道路占用</t>
  </si>
  <si>
    <t>残留塩素</t>
    <rPh sb="0" eb="2">
      <t>ザンリュウ</t>
    </rPh>
    <rPh sb="2" eb="4">
      <t>エンソ</t>
    </rPh>
    <phoneticPr fontId="1"/>
  </si>
  <si>
    <t>検査３</t>
  </si>
  <si>
    <t>寄附</t>
  </si>
  <si>
    <t>圏域名</t>
    <rPh sb="0" eb="3">
      <t>ケンイキメイ</t>
    </rPh>
    <phoneticPr fontId="1"/>
  </si>
  <si>
    <t>管理番号</t>
  </si>
  <si>
    <t>受水槽</t>
  </si>
  <si>
    <t>（使用者）</t>
    <rPh sb="1" eb="4">
      <t>シヨウシャ</t>
    </rPh>
    <phoneticPr fontId="1"/>
  </si>
  <si>
    <t>（申込先）</t>
  </si>
  <si>
    <t>確認１</t>
  </si>
  <si>
    <t>確認２</t>
  </si>
  <si>
    <t>検査２</t>
  </si>
  <si>
    <t>申込先</t>
    <rPh sb="0" eb="3">
      <t>モウシコミサキ</t>
    </rPh>
    <phoneticPr fontId="1"/>
  </si>
  <si>
    <t>○○○水道事業管理者</t>
  </si>
  <si>
    <t>（公道内給水管の寄付）
給水にあたり公道内に布設した水道管は町に寄付いたします。なおそのものの権利主張については、異議を申し立てません。</t>
  </si>
  <si>
    <t>（申込者）</t>
  </si>
  <si>
    <t>管理番号</t>
    <rPh sb="0" eb="2">
      <t>カンリ</t>
    </rPh>
    <rPh sb="2" eb="4">
      <t>バンゴウ</t>
    </rPh>
    <phoneticPr fontId="1"/>
  </si>
  <si>
    <t>撤去</t>
  </si>
  <si>
    <t>吉岡町長</t>
    <rPh sb="3" eb="4">
      <t>チョウ</t>
    </rPh>
    <phoneticPr fontId="1"/>
  </si>
  <si>
    <t>水栓番号等　※申込先の選択で自動反映</t>
    <rPh sb="0" eb="2">
      <t>スイセン</t>
    </rPh>
    <rPh sb="2" eb="4">
      <t>バンゴウ</t>
    </rPh>
    <rPh sb="4" eb="5">
      <t>ナド</t>
    </rPh>
    <rPh sb="7" eb="10">
      <t>モウシコミサキ</t>
    </rPh>
    <rPh sb="11" eb="13">
      <t>センタク</t>
    </rPh>
    <rPh sb="14" eb="16">
      <t>ジドウ</t>
    </rPh>
    <rPh sb="16" eb="18">
      <t>ハンエイ</t>
    </rPh>
    <phoneticPr fontId="1"/>
  </si>
  <si>
    <t>番号</t>
    <rPh sb="0" eb="2">
      <t>バンゴウ</t>
    </rPh>
    <phoneticPr fontId="1"/>
  </si>
  <si>
    <t>号様式</t>
    <rPh sb="0" eb="1">
      <t>ゴウ</t>
    </rPh>
    <rPh sb="1" eb="3">
      <t>ヨウシキ</t>
    </rPh>
    <phoneticPr fontId="1"/>
  </si>
  <si>
    <t>様式名</t>
    <rPh sb="0" eb="2">
      <t>ヨウシキ</t>
    </rPh>
    <rPh sb="2" eb="3">
      <t>メイ</t>
    </rPh>
    <phoneticPr fontId="1"/>
  </si>
  <si>
    <t>収受・受付</t>
    <rPh sb="0" eb="2">
      <t>シュウジュ</t>
    </rPh>
    <rPh sb="3" eb="5">
      <t>ウケツケ</t>
    </rPh>
    <phoneticPr fontId="1"/>
  </si>
  <si>
    <t>書類名</t>
    <rPh sb="0" eb="2">
      <t>ショルイ</t>
    </rPh>
    <rPh sb="2" eb="3">
      <t>メイ</t>
    </rPh>
    <phoneticPr fontId="1"/>
  </si>
  <si>
    <t>給水装置工事申込書</t>
  </si>
  <si>
    <t>工事場所</t>
  </si>
  <si>
    <t>提出先</t>
    <rPh sb="0" eb="3">
      <t>テイシュツサキ</t>
    </rPh>
    <phoneticPr fontId="1"/>
  </si>
  <si>
    <t>計算</t>
  </si>
  <si>
    <t>提出者</t>
    <rPh sb="0" eb="3">
      <t>テイシュツシャ</t>
    </rPh>
    <phoneticPr fontId="1"/>
  </si>
  <si>
    <r>
      <t>　私は、次の指定給水装置工事事業者に、給水装置工事の申込手続及び施工に関する一切を委任し、工事を申込みます。なお、給水装置工事の施工にあたっては、給水条例をはじめとする関係法令等の遵守を徹底します。　　　　　　　　　
　また、給水装置工事の申込にあたって、</t>
    </r>
    <r>
      <rPr>
        <sz val="11"/>
        <color rgb="FFFF0000"/>
        <rFont val="ＭＳ Ｐゴシック"/>
        <family val="3"/>
        <charset val="128"/>
      </rPr>
      <t>以下</t>
    </r>
    <r>
      <rPr>
        <sz val="11"/>
        <rFont val="ＭＳ Ｐゴシック"/>
        <family val="3"/>
        <charset val="128"/>
      </rPr>
      <t>の選択事項について誓約・同意いたします。当該給水装置の権利移転をした際は、継承者に本書の事項を遵守させます。</t>
    </r>
  </si>
  <si>
    <t>場所</t>
    <rPh sb="0" eb="2">
      <t>バショ</t>
    </rPh>
    <phoneticPr fontId="1"/>
  </si>
  <si>
    <t>給水装置工事事業者</t>
    <rPh sb="0" eb="2">
      <t>キュウスイ</t>
    </rPh>
    <rPh sb="2" eb="4">
      <t>ソウチ</t>
    </rPh>
    <rPh sb="4" eb="6">
      <t>コウジ</t>
    </rPh>
    <rPh sb="6" eb="9">
      <t>ジギョウシャ</t>
    </rPh>
    <phoneticPr fontId="1"/>
  </si>
  <si>
    <t>電話（代表番号）</t>
  </si>
  <si>
    <t>代 表 者</t>
  </si>
  <si>
    <t>主任技術者</t>
  </si>
  <si>
    <t>電話（担当者）</t>
  </si>
  <si>
    <t>権利関係者取得済同意事項</t>
  </si>
  <si>
    <t>選択事項</t>
    <rPh sb="0" eb="2">
      <t>センタク</t>
    </rPh>
    <rPh sb="2" eb="4">
      <t>ジコウ</t>
    </rPh>
    <phoneticPr fontId="1"/>
  </si>
  <si>
    <t>給水装置
所有者</t>
  </si>
  <si>
    <t xml:space="preserve">
土地所有者</t>
  </si>
  <si>
    <t xml:space="preserve">
家屋所有者</t>
  </si>
  <si>
    <t>同意事項</t>
    <rPh sb="0" eb="2">
      <t>ドウイ</t>
    </rPh>
    <rPh sb="2" eb="4">
      <t>ジコウ</t>
    </rPh>
    <phoneticPr fontId="1"/>
  </si>
  <si>
    <t>同意</t>
  </si>
  <si>
    <t>誓約</t>
  </si>
  <si>
    <t>増圧</t>
  </si>
  <si>
    <t>三階</t>
  </si>
  <si>
    <t>公図</t>
  </si>
  <si>
    <t>建築確認</t>
  </si>
  <si>
    <t>その他(</t>
  </si>
  <si>
    <t>)</t>
  </si>
  <si>
    <t>事業者名</t>
  </si>
  <si>
    <t>申込書</t>
    <rPh sb="0" eb="3">
      <t>モウシコミショ</t>
    </rPh>
    <phoneticPr fontId="1"/>
  </si>
  <si>
    <t>本文</t>
    <rPh sb="0" eb="2">
      <t>ホンブン</t>
    </rPh>
    <phoneticPr fontId="1"/>
  </si>
  <si>
    <t>使用材料等（二次側：メーター～）（等）</t>
  </si>
  <si>
    <t>）</t>
  </si>
  <si>
    <t>書類名</t>
    <rPh sb="0" eb="3">
      <t>ショルイメイ</t>
    </rPh>
    <phoneticPr fontId="1"/>
  </si>
  <si>
    <t>（</t>
  </si>
  <si>
    <t>給水装置工事明細書</t>
  </si>
  <si>
    <t>名称・形状等</t>
    <rPh sb="0" eb="2">
      <t>メイショウ</t>
    </rPh>
    <rPh sb="3" eb="5">
      <t>ケイジョウ</t>
    </rPh>
    <rPh sb="5" eb="6">
      <t>ナド</t>
    </rPh>
    <phoneticPr fontId="1"/>
  </si>
  <si>
    <t>審査・検査</t>
    <rPh sb="0" eb="2">
      <t>シンサ</t>
    </rPh>
    <rPh sb="3" eb="5">
      <t>ケンサ</t>
    </rPh>
    <phoneticPr fontId="1"/>
  </si>
  <si>
    <t>使用材料（一次側：公道～メーター）（等）</t>
  </si>
  <si>
    <t>使用材料等</t>
    <rPh sb="0" eb="5">
      <t>シヨウザイリョウトウ</t>
    </rPh>
    <phoneticPr fontId="1"/>
  </si>
  <si>
    <t>明細書</t>
    <rPh sb="0" eb="3">
      <t>メイサイショ</t>
    </rPh>
    <phoneticPr fontId="1"/>
  </si>
  <si>
    <t>審査</t>
  </si>
  <si>
    <t>検査</t>
  </si>
  <si>
    <t>量水器</t>
  </si>
  <si>
    <t>料金関係</t>
    <rPh sb="0" eb="4">
      <t>リョウキンカンケイ</t>
    </rPh>
    <phoneticPr fontId="1"/>
  </si>
  <si>
    <t>その他</t>
    <rPh sb="2" eb="3">
      <t>タ</t>
    </rPh>
    <phoneticPr fontId="1"/>
  </si>
  <si>
    <t>選択事項</t>
  </si>
  <si>
    <t>(</t>
  </si>
  <si>
    <t>個</t>
  </si>
  <si>
    <t>開栓日</t>
  </si>
  <si>
    <t>△△</t>
  </si>
  <si>
    <t>検査日</t>
  </si>
  <si>
    <t>新設量水器</t>
  </si>
  <si>
    <t>検満</t>
  </si>
  <si>
    <t>指針</t>
  </si>
  <si>
    <t>量水器関係</t>
    <rPh sb="3" eb="5">
      <t>カンケイ</t>
    </rPh>
    <phoneticPr fontId="1"/>
  </si>
  <si>
    <t>領　収</t>
  </si>
  <si>
    <t>審査・検査手数料等(税込)</t>
    <rPh sb="8" eb="9">
      <t>ナド</t>
    </rPh>
    <phoneticPr fontId="1"/>
  </si>
  <si>
    <t>新設(</t>
  </si>
  <si>
    <t>水道加入金等(税込)</t>
    <rPh sb="5" eb="6">
      <t>ナド</t>
    </rPh>
    <phoneticPr fontId="1"/>
  </si>
  <si>
    <t>mm)</t>
  </si>
  <si>
    <t>改造(口径変更</t>
    <rPh sb="0" eb="2">
      <t>カイゾウ</t>
    </rPh>
    <rPh sb="3" eb="5">
      <t>コウケイ</t>
    </rPh>
    <phoneticPr fontId="1"/>
  </si>
  <si>
    <t>住　　所</t>
  </si>
  <si>
    <t xml:space="preserve">
※該当項目の□にチェック記入</t>
  </si>
  <si>
    <t>完成予定日</t>
    <rPh sb="0" eb="2">
      <t>カンセイ</t>
    </rPh>
    <rPh sb="2" eb="4">
      <t>ヨテイ</t>
    </rPh>
    <rPh sb="4" eb="5">
      <t>ビ</t>
    </rPh>
    <phoneticPr fontId="1"/>
  </si>
  <si>
    <t>▲▲</t>
  </si>
  <si>
    <t>●●</t>
  </si>
  <si>
    <t>（権利関係の同意事項等）
　本申込に係る権利関係の事項ついては、全ての権利関係者より同意等を取得済みです。また、権利関係に関して、当事者間で紛争が生じた場合は、申込者の責任において解決します。</t>
    <rPh sb="15" eb="17">
      <t>モウシコミ</t>
    </rPh>
    <phoneticPr fontId="1"/>
  </si>
  <si>
    <t>指定給水
装置工事
事業者</t>
  </si>
  <si>
    <t>水栓番号(○市記載)</t>
    <rPh sb="5" eb="7">
      <t>マルシ</t>
    </rPh>
    <rPh sb="7" eb="9">
      <t>キサイ</t>
    </rPh>
    <phoneticPr fontId="1"/>
  </si>
  <si>
    <t>事務担当者</t>
    <rPh sb="0" eb="5">
      <t>ジムタン</t>
    </rPh>
    <phoneticPr fontId="1"/>
  </si>
  <si>
    <t>室員</t>
    <rPh sb="0" eb="2">
      <t>シツイン</t>
    </rPh>
    <phoneticPr fontId="1"/>
  </si>
  <si>
    <t>室長</t>
    <rPh sb="0" eb="2">
      <t>シツチョウ</t>
    </rPh>
    <phoneticPr fontId="1"/>
  </si>
  <si>
    <t>町長</t>
    <rPh sb="0" eb="2">
      <t>チョウチョウ</t>
    </rPh>
    <phoneticPr fontId="1"/>
  </si>
  <si>
    <t>課長</t>
    <rPh sb="0" eb="2">
      <t>カチョウ</t>
    </rPh>
    <phoneticPr fontId="1"/>
  </si>
  <si>
    <t>（管理責任）
メーター器を所定の位置に設置できないときは指示どおり移動します。また、宅地内で万一支障及び故障が起きたときは、上水道室の指示に従い移動・修理するとともに、善良なる管理に努めることを誓約いたします。</t>
    <rPh sb="1" eb="5">
      <t>カンリセ</t>
    </rPh>
    <rPh sb="11" eb="12">
      <t>キ</t>
    </rPh>
    <rPh sb="13" eb="15">
      <t>ショテイ</t>
    </rPh>
    <rPh sb="16" eb="18">
      <t>イチ</t>
    </rPh>
    <rPh sb="19" eb="21">
      <t>セッチ</t>
    </rPh>
    <rPh sb="28" eb="30">
      <t>シジ</t>
    </rPh>
    <rPh sb="33" eb="35">
      <t>イドウ</t>
    </rPh>
    <rPh sb="42" eb="46">
      <t>タクチナ</t>
    </rPh>
    <rPh sb="46" eb="48">
      <t>マンイチ</t>
    </rPh>
    <rPh sb="48" eb="52">
      <t>シショウ</t>
    </rPh>
    <rPh sb="52" eb="54">
      <t>コショウ</t>
    </rPh>
    <rPh sb="55" eb="56">
      <t>オ</t>
    </rPh>
    <rPh sb="62" eb="66">
      <t>ジョウ</t>
    </rPh>
    <rPh sb="67" eb="69">
      <t>シジ</t>
    </rPh>
    <rPh sb="70" eb="71">
      <t>シタガ</t>
    </rPh>
    <rPh sb="72" eb="74">
      <t>イドウ</t>
    </rPh>
    <rPh sb="75" eb="77">
      <t>シュウリ</t>
    </rPh>
    <rPh sb="84" eb="86">
      <t>ゼンリョウ</t>
    </rPh>
    <rPh sb="88" eb="90">
      <t>カンリ</t>
    </rPh>
    <rPh sb="91" eb="94">
      <t>ツト</t>
    </rPh>
    <rPh sb="97" eb="99">
      <t>セイヤク</t>
    </rPh>
    <phoneticPr fontId="1"/>
  </si>
  <si>
    <t>（公道内給水管の寄付）
給水にあたり公道内に布設した水道管は町に寄付いたします。なおそのものの権利主張については、異議を申し立てません。</t>
    <rPh sb="1" eb="3">
      <t>コウドウ</t>
    </rPh>
    <rPh sb="3" eb="4">
      <t>ナイ</t>
    </rPh>
    <rPh sb="4" eb="7">
      <t>キュウスイカン</t>
    </rPh>
    <rPh sb="8" eb="10">
      <t>キフ</t>
    </rPh>
    <rPh sb="12" eb="14">
      <t>キュウスイ</t>
    </rPh>
    <rPh sb="18" eb="20">
      <t>コウドウ</t>
    </rPh>
    <rPh sb="20" eb="21">
      <t>ナイ</t>
    </rPh>
    <rPh sb="22" eb="24">
      <t>フセツ</t>
    </rPh>
    <rPh sb="26" eb="29">
      <t>スイドウカン</t>
    </rPh>
    <rPh sb="30" eb="31">
      <t>マチ</t>
    </rPh>
    <rPh sb="32" eb="34">
      <t>キフ</t>
    </rPh>
    <rPh sb="47" eb="52">
      <t>ケンリシュ</t>
    </rPh>
    <rPh sb="57" eb="59">
      <t>イギ</t>
    </rPh>
    <rPh sb="60" eb="61">
      <t>モウ</t>
    </rPh>
    <rPh sb="62" eb="63">
      <t>タ</t>
    </rPh>
    <phoneticPr fontId="1"/>
  </si>
  <si>
    <t>（管理責任）
メーター器を所定の位置に設置できないときは指示どおり移動します。また、宅地内で万一支障及び故障が起きたときは、上水道室の指示に従い移動・修理するとともに、善良なる管理に努めることを誓約いたします。</t>
  </si>
  <si>
    <t>用途：（　　一般　・　大口　・　特別　・　営業　　）</t>
    <rPh sb="0" eb="2">
      <t>ヨウト</t>
    </rPh>
    <rPh sb="6" eb="8">
      <t>イッパン</t>
    </rPh>
    <rPh sb="11" eb="13">
      <t>オオクチ</t>
    </rPh>
    <rPh sb="16" eb="18">
      <t>トクベツ</t>
    </rPh>
    <rPh sb="21" eb="23">
      <t>エイギョウ</t>
    </rPh>
    <phoneticPr fontId="1"/>
  </si>
  <si>
    <t>権利関係者取得済同意事項</t>
    <rPh sb="0" eb="8">
      <t>ケンリカンケイシャシュトクズミ</t>
    </rPh>
    <rPh sb="8" eb="12">
      <t>ドウイジコウ</t>
    </rPh>
    <phoneticPr fontId="1"/>
  </si>
  <si>
    <t>水栓番号(吉岡町記載)</t>
    <rPh sb="5" eb="8">
      <t>ヨシオカマチ</t>
    </rPh>
    <rPh sb="8" eb="10">
      <t>キサイ</t>
    </rPh>
    <phoneticPr fontId="1"/>
  </si>
  <si>
    <t>県央</t>
    <rPh sb="0" eb="2">
      <t>ケンオウ</t>
    </rPh>
    <phoneticPr fontId="1"/>
  </si>
  <si>
    <t>　私は、次の指定給水装置工事事業者に、給水装置工事の申込手続及び施工に関する一切を委任し、工事を申込みます。なお、給水装置工事の施工にあたっては、給水条例をはじめとする関係法令等の遵守を徹底します。　　　　　　　　　
　また、給水装置工事の申込にあたって、以下の選択事項について誓約・同意いたします。当該給水装置の権利移転をした際は、継承者に本書の事項を遵守させます。</t>
  </si>
  <si>
    <t>（権利関係の同意事項等）
　本申込に係る権利関係の事項については、全ての権利関係者より同意等を取得済みです。また、権利関係に関して、当事者間で紛争が生じた場合は、申込者の責任において解決します。</t>
    <rPh sb="15" eb="17">
      <t>モウシコミ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</si>
</sst>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</font>
    <font>
      <sz val="6"/>
      <name val="ＭＳ Ｐゴシック"/>
      <family val="3"/>
    </font>
    <font>
      <sz val="10"/>
      <name val="ＭＳ 明朝"/>
      <family val="1"/>
    </font>
    <font>
      <b/>
      <sz val="14"/>
      <name val="ＭＳ 明朝"/>
      <family val="1"/>
    </font>
    <font>
      <sz val="9"/>
      <name val="ＭＳ 明朝"/>
      <family val="1"/>
    </font>
    <font>
      <sz val="8.5"/>
      <name val="ＭＳ 明朝"/>
      <family val="1"/>
    </font>
    <font>
      <sz val="8"/>
      <name val="ＭＳ 明朝"/>
      <family val="1"/>
    </font>
    <font>
      <b/>
      <sz val="10"/>
      <name val="ＭＳ 明朝"/>
      <family val="1"/>
    </font>
    <font>
      <sz val="11"/>
      <name val="ＭＳ 明朝"/>
      <family val="1"/>
    </font>
    <font>
      <sz val="6"/>
      <name val="ＭＳ 明朝"/>
      <family val="1"/>
    </font>
    <font>
      <sz val="14"/>
      <name val="ＭＳ 明朝"/>
      <family val="1"/>
    </font>
    <font>
      <sz val="7"/>
      <name val="ＭＳ 明朝"/>
      <family val="1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theme="1" tint="0.14999847407452621"/>
      </left>
      <right/>
      <top style="thick">
        <color theme="1" tint="0.14999847407452621"/>
      </top>
      <bottom/>
      <diagonal/>
    </border>
    <border>
      <left style="thick">
        <color theme="1" tint="0.14999847407452621"/>
      </left>
      <right/>
      <top/>
      <bottom/>
      <diagonal/>
    </border>
    <border>
      <left style="thick">
        <color theme="1" tint="0.14999847407452621"/>
      </left>
      <right/>
      <top/>
      <bottom style="thin">
        <color indexed="64"/>
      </bottom>
      <diagonal/>
    </border>
    <border>
      <left style="thick">
        <color theme="1" tint="0.1499984740745262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ck">
        <color theme="1" tint="0.14999847407452621"/>
      </left>
      <right/>
      <top style="thin">
        <color indexed="64"/>
      </top>
      <bottom/>
      <diagonal/>
    </border>
    <border>
      <left style="thick">
        <color theme="1" tint="0.14999847407452621"/>
      </left>
      <right style="hair">
        <color auto="1"/>
      </right>
      <top/>
      <bottom/>
      <diagonal/>
    </border>
    <border>
      <left style="thick">
        <color theme="1" tint="0.14999847407452621"/>
      </left>
      <right/>
      <top/>
      <bottom/>
      <diagonal/>
    </border>
    <border>
      <left style="thick">
        <color theme="1" tint="0.14999847407452621"/>
      </left>
      <right/>
      <top style="thin">
        <color indexed="64"/>
      </top>
      <bottom style="hair">
        <color indexed="64"/>
      </bottom>
      <diagonal/>
    </border>
    <border>
      <left style="thick">
        <color theme="1" tint="0.14999847407452621"/>
      </left>
      <right/>
      <top style="hair">
        <color indexed="64"/>
      </top>
      <bottom style="hair">
        <color indexed="64"/>
      </bottom>
      <diagonal/>
    </border>
    <border>
      <left style="thick">
        <color theme="1" tint="0.14999847407452621"/>
      </left>
      <right/>
      <top style="hair">
        <color auto="1"/>
      </top>
      <bottom/>
      <diagonal/>
    </border>
    <border>
      <left style="thick">
        <color theme="1" tint="0.14999847407452621"/>
      </left>
      <right/>
      <top/>
      <bottom style="hair">
        <color indexed="64"/>
      </bottom>
      <diagonal/>
    </border>
    <border>
      <left style="thick">
        <color theme="1" tint="0.14999847407452621"/>
      </left>
      <right/>
      <top style="thin">
        <color indexed="64"/>
      </top>
      <bottom style="thin">
        <color theme="1"/>
      </bottom>
      <diagonal/>
    </border>
    <border>
      <left style="thick">
        <color theme="1" tint="0.14999847407452621"/>
      </left>
      <right/>
      <top style="thin">
        <color theme="1"/>
      </top>
      <bottom/>
      <diagonal/>
    </border>
    <border>
      <left style="thick">
        <color theme="1" tint="0.14999847407452621"/>
      </left>
      <right/>
      <top style="hair">
        <color theme="1"/>
      </top>
      <bottom style="hair">
        <color theme="1"/>
      </bottom>
      <diagonal/>
    </border>
    <border>
      <left style="thick">
        <color theme="1" tint="0.14999847407452621"/>
      </left>
      <right/>
      <top style="hair">
        <color theme="1"/>
      </top>
      <bottom style="thick">
        <color theme="1" tint="0.149998474074526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theme="1" tint="0.1499984740745262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thick">
        <color theme="1" tint="0.14999847407452621"/>
      </bottom>
      <diagonal/>
    </border>
    <border>
      <left/>
      <right style="hair">
        <color indexed="64"/>
      </right>
      <top style="thin">
        <color indexed="64"/>
      </top>
      <bottom style="thin">
        <color theme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thick">
        <color theme="1" tint="0.1499984740745262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/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theme="1"/>
      </left>
      <right/>
      <top style="thin">
        <color theme="1"/>
      </top>
      <bottom/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thick">
        <color theme="1" tint="0.1499984740745262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dotted">
        <color auto="1"/>
      </bottom>
      <diagonal/>
    </border>
    <border>
      <left style="hair">
        <color indexed="64"/>
      </left>
      <right/>
      <top style="dotted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indexed="64"/>
      </top>
      <bottom/>
      <diagonal/>
    </border>
    <border>
      <left style="hair">
        <color auto="1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ck">
        <color theme="1" tint="0.14999847407452621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auto="1"/>
      </bottom>
      <diagonal/>
    </border>
    <border>
      <left/>
      <right style="thick">
        <color theme="1" tint="0.14999847407452621"/>
      </right>
      <top style="thin">
        <color indexed="64"/>
      </top>
      <bottom style="thin">
        <color theme="1"/>
      </bottom>
      <diagonal/>
    </border>
    <border>
      <left/>
      <right style="thick">
        <color theme="1" tint="0.14999847407452621"/>
      </right>
      <top style="thin">
        <color theme="1"/>
      </top>
      <bottom/>
      <diagonal/>
    </border>
    <border>
      <left/>
      <right style="thick">
        <color theme="1" tint="0.14999847407452621"/>
      </right>
      <top style="hair">
        <color theme="1"/>
      </top>
      <bottom style="hair">
        <color theme="1"/>
      </bottom>
      <diagonal/>
    </border>
    <border>
      <left/>
      <right style="thick">
        <color theme="1" tint="0.14999847407452621"/>
      </right>
      <top style="hair">
        <color theme="1"/>
      </top>
      <bottom style="thick">
        <color theme="1" tint="0.14999847407452621"/>
      </bottom>
      <diagonal/>
    </border>
    <border>
      <left style="thick">
        <color theme="1" tint="0.14999847407452621"/>
      </left>
      <right/>
      <top style="thick">
        <color theme="1" tint="0.14999847407452621"/>
      </top>
      <bottom style="thin">
        <color indexed="64"/>
      </bottom>
      <diagonal/>
    </border>
    <border>
      <left style="thick">
        <color theme="1" tint="0.14999847407452621"/>
      </left>
      <right/>
      <top style="thin">
        <color indexed="64"/>
      </top>
      <bottom style="thin">
        <color indexed="64"/>
      </bottom>
      <diagonal/>
    </border>
    <border>
      <left style="thick">
        <color theme="1" tint="0.1499984740745262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theme="1" tint="0.1499984740745262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thick">
        <color theme="1" tint="0.14999847407452621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/>
      <right/>
      <top style="thick">
        <color theme="1" tint="0.1499984740745262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theme="1" tint="0.149998474074526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 style="thin">
        <color indexed="64"/>
      </right>
      <top style="thick">
        <color theme="1" tint="0.149998474074526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ck">
        <color theme="1" tint="0.1499984740745262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ck">
        <color theme="1" tint="0.14999847407452621"/>
      </top>
      <bottom style="hair">
        <color indexed="64"/>
      </bottom>
      <diagonal/>
    </border>
    <border>
      <left style="hair">
        <color auto="1"/>
      </left>
      <right/>
      <top style="thick">
        <color theme="1" tint="0.14999847407452621"/>
      </top>
      <bottom style="hair">
        <color auto="1"/>
      </bottom>
      <diagonal/>
    </border>
    <border>
      <left/>
      <right style="hair">
        <color auto="1"/>
      </right>
      <top style="thick">
        <color theme="1" tint="0.14999847407452621"/>
      </top>
      <bottom style="hair">
        <color auto="1"/>
      </bottom>
      <diagonal/>
    </border>
    <border>
      <left/>
      <right style="hair">
        <color indexed="64"/>
      </right>
      <top style="thick">
        <color theme="1" tint="0.14999847407452621"/>
      </top>
      <bottom/>
      <diagonal/>
    </border>
    <border>
      <left style="hair">
        <color indexed="64"/>
      </left>
      <right/>
      <top style="thick">
        <color theme="1" tint="0.1499984740745262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ck">
        <color theme="1" tint="0.14999847407452621"/>
      </right>
      <top style="thick">
        <color theme="1" tint="0.14999847407452621"/>
      </top>
      <bottom/>
      <diagonal/>
    </border>
    <border>
      <left/>
      <right style="thick">
        <color theme="1" tint="0.14999847407452621"/>
      </right>
      <top/>
      <bottom/>
      <diagonal/>
    </border>
    <border>
      <left/>
      <right style="thick">
        <color theme="1" tint="0.14999847407452621"/>
      </right>
      <top/>
      <bottom style="thin">
        <color indexed="64"/>
      </bottom>
      <diagonal/>
    </border>
    <border>
      <left/>
      <right style="thick">
        <color theme="1" tint="0.14999847407452621"/>
      </right>
      <top style="thin">
        <color indexed="64"/>
      </top>
      <bottom style="thin">
        <color indexed="64"/>
      </bottom>
      <diagonal/>
    </border>
    <border>
      <left/>
      <right style="thick">
        <color theme="1" tint="0.14999847407452621"/>
      </right>
      <top style="thin">
        <color auto="1"/>
      </top>
      <bottom style="hair">
        <color auto="1"/>
      </bottom>
      <diagonal/>
    </border>
    <border>
      <left/>
      <right style="thick">
        <color theme="1" tint="0.14999847407452621"/>
      </right>
      <top style="hair">
        <color indexed="64"/>
      </top>
      <bottom style="hair">
        <color indexed="64"/>
      </bottom>
      <diagonal/>
    </border>
    <border>
      <left/>
      <right style="thick">
        <color theme="1" tint="0.14999847407452621"/>
      </right>
      <top style="hair">
        <color indexed="64"/>
      </top>
      <bottom style="thin">
        <color indexed="64"/>
      </bottom>
      <diagonal/>
    </border>
    <border>
      <left/>
      <right style="thick">
        <color theme="1" tint="0.14999847407452621"/>
      </right>
      <top style="hair">
        <color indexed="64"/>
      </top>
      <bottom style="hair">
        <color auto="1"/>
      </bottom>
      <diagonal/>
    </border>
    <border>
      <left/>
      <right style="thick">
        <color theme="1" tint="0.14999847407452621"/>
      </right>
      <top style="hair">
        <color auto="1"/>
      </top>
      <bottom style="hair">
        <color auto="1"/>
      </bottom>
      <diagonal/>
    </border>
    <border>
      <left/>
      <right style="thick">
        <color theme="1" tint="0.14999847407452621"/>
      </right>
      <top style="hair">
        <color auto="1"/>
      </top>
      <bottom style="thin">
        <color auto="1"/>
      </bottom>
      <diagonal/>
    </border>
    <border>
      <left/>
      <right style="thick">
        <color theme="1" tint="0.14999847407452621"/>
      </right>
      <top style="hair">
        <color indexed="64"/>
      </top>
      <bottom/>
      <diagonal/>
    </border>
    <border>
      <left/>
      <right style="thick">
        <color theme="1" tint="0.14999847407452621"/>
      </right>
      <top/>
      <bottom style="hair">
        <color indexed="64"/>
      </bottom>
      <diagonal/>
    </border>
    <border>
      <left/>
      <right style="thin">
        <color indexed="64"/>
      </right>
      <top style="thick">
        <color theme="1" tint="0.14999847407452621"/>
      </top>
      <bottom/>
      <diagonal/>
    </border>
    <border>
      <left style="thin">
        <color indexed="64"/>
      </left>
      <right style="hair">
        <color indexed="64"/>
      </right>
      <top style="thick">
        <color theme="1" tint="0.1499984740745262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theme="1" tint="0.1499984740745262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theme="1" tint="0.1499984740745262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theme="1" tint="0.14999847407452621"/>
      </right>
      <top style="thick">
        <color theme="1" tint="0.14999847407452621"/>
      </top>
      <bottom style="thin">
        <color indexed="64"/>
      </bottom>
      <diagonal/>
    </border>
    <border>
      <left style="thick">
        <color theme="1" tint="0.14999847407452621"/>
      </left>
      <right/>
      <top style="hair">
        <color auto="1"/>
      </top>
      <bottom style="thick">
        <color theme="1" tint="0.14999847407452621"/>
      </bottom>
      <diagonal/>
    </border>
    <border>
      <left/>
      <right/>
      <top style="hair">
        <color auto="1"/>
      </top>
      <bottom style="thick">
        <color theme="1" tint="0.14999847407452621"/>
      </bottom>
      <diagonal/>
    </border>
    <border>
      <left style="thick">
        <color theme="1" tint="0.14999847407452621"/>
      </left>
      <right/>
      <top style="thick">
        <color theme="1" tint="0.14999847407452621"/>
      </top>
      <bottom style="thick">
        <color theme="1" tint="0.14999847407452621"/>
      </bottom>
      <diagonal/>
    </border>
    <border>
      <left/>
      <right/>
      <top style="thick">
        <color theme="1" tint="0.14999847407452621"/>
      </top>
      <bottom style="thick">
        <color theme="1" tint="0.14999847407452621"/>
      </bottom>
      <diagonal/>
    </border>
    <border>
      <left/>
      <right style="hair">
        <color auto="1"/>
      </right>
      <top style="hair">
        <color auto="1"/>
      </top>
      <bottom style="thick">
        <color theme="1" tint="0.1499984740745262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ck">
        <color theme="1" tint="0.14999847407452621"/>
      </bottom>
      <diagonal/>
    </border>
    <border>
      <left style="thin">
        <color indexed="64"/>
      </left>
      <right/>
      <top style="thick">
        <color theme="1" tint="0.1499984740745262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thick">
        <color theme="1" tint="0.14999847407452621"/>
      </bottom>
      <diagonal/>
    </border>
    <border>
      <left style="thin">
        <color indexed="64"/>
      </left>
      <right/>
      <top style="hair">
        <color auto="1"/>
      </top>
      <bottom style="thick">
        <color theme="1" tint="0.14999847407452621"/>
      </bottom>
      <diagonal/>
    </border>
    <border>
      <left/>
      <right style="hair">
        <color indexed="64"/>
      </right>
      <top style="thick">
        <color theme="1" tint="0.14999847407452621"/>
      </top>
      <bottom style="thick">
        <color theme="1" tint="0.14999847407452621"/>
      </bottom>
      <diagonal/>
    </border>
    <border>
      <left style="hair">
        <color auto="1"/>
      </left>
      <right/>
      <top style="thick">
        <color theme="1" tint="0.14999847407452621"/>
      </top>
      <bottom style="thick">
        <color theme="1" tint="0.14999847407452621"/>
      </bottom>
      <diagonal/>
    </border>
    <border>
      <left/>
      <right style="thick">
        <color theme="1" tint="0.14999847407452621"/>
      </right>
      <top style="thick">
        <color theme="1" tint="0.14999847407452621"/>
      </top>
      <bottom style="thick">
        <color theme="1" tint="0.14999847407452621"/>
      </bottom>
      <diagonal/>
    </border>
    <border>
      <left style="hair">
        <color indexed="64"/>
      </left>
      <right style="thick">
        <color theme="1" tint="0.1499984740745262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theme="1" tint="0.1499984740745262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theme="1" tint="0.1499984740745262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ck">
        <color theme="1" tint="0.14999847407452621"/>
      </right>
      <top style="hair">
        <color auto="1"/>
      </top>
      <bottom style="thick">
        <color theme="1" tint="0.14999847407452621"/>
      </bottom>
      <diagonal/>
    </border>
  </borders>
  <cellStyleXfs count="1">
    <xf numFmtId="0" fontId="0" fillId="0" borderId="0">
      <alignment vertical="center"/>
    </xf>
  </cellStyleXfs>
  <cellXfs count="423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0" borderId="1" xfId="0" applyBorder="1" applyAlignment="1">
      <alignment vertical="center" wrapText="1"/>
    </xf>
    <xf numFmtId="0" fontId="0" fillId="3" borderId="3" xfId="0" applyFill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2" fillId="0" borderId="9" xfId="0" applyFont="1" applyFill="1" applyBorder="1">
      <alignment vertical="center"/>
    </xf>
    <xf numFmtId="0" fontId="4" fillId="0" borderId="9" xfId="0" applyFont="1" applyFill="1" applyBorder="1" applyAlignment="1">
      <alignment vertical="center" shrinkToFit="1"/>
    </xf>
    <xf numFmtId="0" fontId="4" fillId="0" borderId="20" xfId="0" applyFont="1" applyFill="1" applyBorder="1">
      <alignment vertical="center"/>
    </xf>
    <xf numFmtId="0" fontId="4" fillId="0" borderId="21" xfId="0" applyFont="1" applyFill="1" applyBorder="1">
      <alignment vertical="center"/>
    </xf>
    <xf numFmtId="0" fontId="4" fillId="0" borderId="22" xfId="0" applyFont="1" applyFill="1" applyBorder="1">
      <alignment vertical="center"/>
    </xf>
    <xf numFmtId="0" fontId="2" fillId="0" borderId="7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0" xfId="0" applyFont="1" applyFill="1" applyBorder="1">
      <alignment vertical="center"/>
    </xf>
    <xf numFmtId="0" fontId="4" fillId="0" borderId="35" xfId="0" applyFont="1" applyFill="1" applyBorder="1">
      <alignment vertical="center"/>
    </xf>
    <xf numFmtId="0" fontId="4" fillId="0" borderId="36" xfId="0" applyFont="1" applyFill="1" applyBorder="1">
      <alignment vertical="center"/>
    </xf>
    <xf numFmtId="0" fontId="4" fillId="0" borderId="37" xfId="0" applyFont="1" applyFill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vertical="center" shrinkToFit="1"/>
    </xf>
    <xf numFmtId="0" fontId="4" fillId="0" borderId="51" xfId="0" applyFont="1" applyFill="1" applyBorder="1">
      <alignment vertical="center"/>
    </xf>
    <xf numFmtId="0" fontId="4" fillId="0" borderId="52" xfId="0" applyFont="1" applyFill="1" applyBorder="1">
      <alignment vertical="center"/>
    </xf>
    <xf numFmtId="0" fontId="4" fillId="0" borderId="53" xfId="0" applyFont="1" applyFill="1" applyBorder="1">
      <alignment vertical="center"/>
    </xf>
    <xf numFmtId="0" fontId="4" fillId="0" borderId="55" xfId="0" applyFont="1" applyFill="1" applyBorder="1" applyAlignment="1">
      <alignment vertical="center" justifyLastLine="1"/>
    </xf>
    <xf numFmtId="0" fontId="4" fillId="0" borderId="3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4" fillId="0" borderId="35" xfId="0" applyFont="1" applyFill="1" applyBorder="1" applyAlignment="1">
      <alignment vertical="center" shrinkToFit="1"/>
    </xf>
    <xf numFmtId="0" fontId="4" fillId="0" borderId="80" xfId="0" applyFont="1" applyFill="1" applyBorder="1" applyAlignment="1">
      <alignment vertical="center" shrinkToFit="1"/>
    </xf>
    <xf numFmtId="0" fontId="2" fillId="0" borderId="28" xfId="0" applyFont="1" applyBorder="1">
      <alignment vertical="center"/>
    </xf>
    <xf numFmtId="0" fontId="4" fillId="0" borderId="54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97" xfId="0" applyFont="1" applyFill="1" applyBorder="1" applyAlignment="1">
      <alignment vertical="center" shrinkToFit="1"/>
    </xf>
    <xf numFmtId="0" fontId="4" fillId="0" borderId="99" xfId="0" applyFont="1" applyFill="1" applyBorder="1">
      <alignment vertical="center"/>
    </xf>
    <xf numFmtId="0" fontId="4" fillId="0" borderId="30" xfId="0" applyFont="1" applyFill="1" applyBorder="1">
      <alignment vertical="center"/>
    </xf>
    <xf numFmtId="49" fontId="7" fillId="0" borderId="0" xfId="0" applyNumberFormat="1" applyFont="1" applyFill="1" applyBorder="1">
      <alignment vertical="center"/>
    </xf>
    <xf numFmtId="0" fontId="8" fillId="0" borderId="3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2" fillId="0" borderId="30" xfId="0" applyFont="1" applyFill="1" applyBorder="1">
      <alignment vertical="center"/>
    </xf>
    <xf numFmtId="0" fontId="2" fillId="0" borderId="94" xfId="0" applyFont="1" applyFill="1" applyBorder="1">
      <alignment vertical="center"/>
    </xf>
    <xf numFmtId="0" fontId="8" fillId="0" borderId="114" xfId="0" applyFont="1" applyFill="1" applyBorder="1" applyAlignment="1">
      <alignment vertical="center" wrapText="1"/>
    </xf>
    <xf numFmtId="0" fontId="2" fillId="0" borderId="114" xfId="0" applyFont="1" applyFill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98" xfId="0" applyFont="1" applyBorder="1">
      <alignment vertical="center"/>
    </xf>
    <xf numFmtId="0" fontId="0" fillId="0" borderId="0" xfId="0">
      <alignment vertical="center"/>
    </xf>
    <xf numFmtId="0" fontId="10" fillId="0" borderId="0" xfId="0" applyFont="1" applyFill="1">
      <alignment vertical="center"/>
    </xf>
    <xf numFmtId="0" fontId="4" fillId="0" borderId="0" xfId="0" applyFont="1" applyFill="1" applyBorder="1" applyAlignment="1">
      <alignment vertical="distributed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6" fillId="0" borderId="0" xfId="0" applyFont="1" applyFill="1" applyBorder="1">
      <alignment vertical="center"/>
    </xf>
    <xf numFmtId="0" fontId="4" fillId="0" borderId="114" xfId="0" applyFont="1" applyFill="1" applyBorder="1" applyAlignment="1">
      <alignment vertical="center" wrapText="1"/>
    </xf>
    <xf numFmtId="0" fontId="4" fillId="0" borderId="114" xfId="0" applyFont="1" applyFill="1" applyBorder="1">
      <alignment vertical="center"/>
    </xf>
    <xf numFmtId="0" fontId="6" fillId="0" borderId="114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8" fillId="0" borderId="3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11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distributed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4" fillId="0" borderId="114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54" xfId="0" applyFont="1" applyFill="1" applyBorder="1" applyAlignment="1">
      <alignment horizontal="center" vertical="center" justifyLastLine="1"/>
    </xf>
    <xf numFmtId="0" fontId="4" fillId="0" borderId="3" xfId="0" applyFont="1" applyFill="1" applyBorder="1" applyAlignment="1">
      <alignment horizontal="center" vertical="center" justifyLastLine="1"/>
    </xf>
    <xf numFmtId="0" fontId="4" fillId="0" borderId="116" xfId="0" applyFont="1" applyFill="1" applyBorder="1" applyAlignment="1">
      <alignment horizontal="center" vertical="center" justifyLastLine="1"/>
    </xf>
    <xf numFmtId="0" fontId="4" fillId="0" borderId="11" xfId="0" applyFont="1" applyFill="1" applyBorder="1" applyAlignment="1">
      <alignment horizontal="center" vertical="center" justifyLastLine="1"/>
    </xf>
    <xf numFmtId="0" fontId="4" fillId="0" borderId="27" xfId="0" applyFont="1" applyFill="1" applyBorder="1" applyAlignment="1">
      <alignment horizontal="center" vertical="center" justifyLastLine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92" xfId="0" applyFont="1" applyFill="1" applyBorder="1" applyAlignment="1">
      <alignment horizontal="center" vertical="center" shrinkToFit="1"/>
    </xf>
    <xf numFmtId="0" fontId="4" fillId="0" borderId="92" xfId="0" applyFont="1" applyFill="1" applyBorder="1" applyAlignment="1">
      <alignment horizontal="center" vertical="center"/>
    </xf>
    <xf numFmtId="0" fontId="4" fillId="0" borderId="116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73" xfId="0" applyFont="1" applyFill="1" applyBorder="1" applyAlignment="1">
      <alignment horizontal="center" vertical="center" shrinkToFit="1"/>
    </xf>
    <xf numFmtId="0" fontId="4" fillId="0" borderId="56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117" xfId="0" applyFont="1" applyFill="1" applyBorder="1" applyAlignment="1">
      <alignment horizontal="left" vertical="center" wrapText="1"/>
    </xf>
    <xf numFmtId="0" fontId="4" fillId="0" borderId="57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48" xfId="0" applyFont="1" applyFill="1" applyBorder="1" applyAlignment="1">
      <alignment horizontal="center" vertical="center" shrinkToFit="1"/>
    </xf>
    <xf numFmtId="0" fontId="4" fillId="0" borderId="57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118" xfId="0" applyFont="1" applyFill="1" applyBorder="1" applyAlignment="1">
      <alignment horizontal="left" vertical="center" wrapText="1"/>
    </xf>
    <xf numFmtId="0" fontId="6" fillId="0" borderId="57" xfId="0" applyFont="1" applyFill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vertical="center" shrinkToFi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11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justifyLastLine="1"/>
    </xf>
    <xf numFmtId="0" fontId="4" fillId="0" borderId="0" xfId="0" applyFont="1" applyFill="1" applyBorder="1" applyAlignment="1">
      <alignment horizontal="center" vertical="center" justifyLastLine="1"/>
    </xf>
    <xf numFmtId="0" fontId="4" fillId="0" borderId="43" xfId="0" applyFont="1" applyFill="1" applyBorder="1" applyAlignment="1">
      <alignment horizontal="center" vertical="center" justifyLastLine="1"/>
    </xf>
    <xf numFmtId="0" fontId="4" fillId="0" borderId="10" xfId="0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center" vertical="center" justifyLastLine="1"/>
    </xf>
    <xf numFmtId="0" fontId="4" fillId="0" borderId="44" xfId="0" applyFont="1" applyFill="1" applyBorder="1" applyAlignment="1">
      <alignment horizontal="center" vertical="center" justifyLastLine="1"/>
    </xf>
    <xf numFmtId="0" fontId="4" fillId="0" borderId="58" xfId="0" applyFont="1" applyFill="1" applyBorder="1" applyAlignment="1">
      <alignment horizontal="center" vertical="center" shrinkToFit="1"/>
    </xf>
    <xf numFmtId="0" fontId="4" fillId="0" borderId="65" xfId="0" applyFont="1" applyFill="1" applyBorder="1" applyAlignment="1">
      <alignment horizontal="center" vertical="center" shrinkToFit="1"/>
    </xf>
    <xf numFmtId="0" fontId="4" fillId="0" borderId="77" xfId="0" applyFont="1" applyFill="1" applyBorder="1" applyAlignment="1">
      <alignment horizontal="center" vertical="center" shrinkToFit="1"/>
    </xf>
    <xf numFmtId="0" fontId="6" fillId="0" borderId="58" xfId="0" applyFont="1" applyFill="1" applyBorder="1" applyAlignment="1">
      <alignment horizontal="center" vertical="center" shrinkToFit="1"/>
    </xf>
    <xf numFmtId="0" fontId="6" fillId="0" borderId="65" xfId="0" applyFont="1" applyFill="1" applyBorder="1" applyAlignment="1">
      <alignment horizontal="center" vertical="center" shrinkToFit="1"/>
    </xf>
    <xf numFmtId="0" fontId="6" fillId="0" borderId="119" xfId="0" applyFont="1" applyFill="1" applyBorder="1" applyAlignment="1">
      <alignment horizontal="center" vertical="center" shrinkToFit="1"/>
    </xf>
    <xf numFmtId="0" fontId="2" fillId="0" borderId="56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vertical="center" wrapText="1"/>
    </xf>
    <xf numFmtId="0" fontId="4" fillId="0" borderId="30" xfId="0" applyFont="1" applyFill="1" applyBorder="1" applyAlignment="1">
      <alignment vertical="center" wrapText="1"/>
    </xf>
    <xf numFmtId="0" fontId="4" fillId="0" borderId="117" xfId="0" applyFont="1" applyFill="1" applyBorder="1" applyAlignment="1">
      <alignment vertical="center" wrapText="1"/>
    </xf>
    <xf numFmtId="0" fontId="2" fillId="0" borderId="57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vertical="center" wrapText="1"/>
    </xf>
    <xf numFmtId="0" fontId="4" fillId="0" borderId="118" xfId="0" applyFont="1" applyFill="1" applyBorder="1" applyAlignment="1">
      <alignment vertical="center" wrapText="1"/>
    </xf>
    <xf numFmtId="0" fontId="2" fillId="0" borderId="59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4" fillId="0" borderId="78" xfId="0" applyFont="1" applyFill="1" applyBorder="1" applyAlignment="1">
      <alignment vertical="center" wrapText="1"/>
    </xf>
    <xf numFmtId="0" fontId="4" fillId="0" borderId="70" xfId="0" applyFont="1" applyFill="1" applyBorder="1" applyAlignment="1">
      <alignment vertical="center" wrapText="1"/>
    </xf>
    <xf numFmtId="0" fontId="4" fillId="0" borderId="120" xfId="0" applyFont="1" applyFill="1" applyBorder="1" applyAlignment="1">
      <alignment vertical="center" wrapText="1"/>
    </xf>
    <xf numFmtId="0" fontId="2" fillId="0" borderId="61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left" vertical="center" wrapText="1"/>
    </xf>
    <xf numFmtId="0" fontId="15" fillId="0" borderId="67" xfId="0" applyFont="1" applyFill="1" applyBorder="1" applyAlignment="1">
      <alignment horizontal="left" vertical="center" wrapText="1"/>
    </xf>
    <xf numFmtId="0" fontId="15" fillId="0" borderId="121" xfId="0" applyFont="1" applyFill="1" applyBorder="1" applyAlignment="1">
      <alignment horizontal="left" vertical="center" wrapText="1"/>
    </xf>
    <xf numFmtId="0" fontId="17" fillId="0" borderId="62" xfId="0" applyFont="1" applyFill="1" applyBorder="1" applyAlignment="1">
      <alignment horizontal="center" vertical="center"/>
    </xf>
    <xf numFmtId="0" fontId="17" fillId="0" borderId="68" xfId="0" applyFont="1" applyFill="1" applyBorder="1" applyAlignment="1">
      <alignment horizontal="center" vertical="center"/>
    </xf>
    <xf numFmtId="0" fontId="17" fillId="0" borderId="76" xfId="0" applyFont="1" applyFill="1" applyBorder="1" applyAlignment="1">
      <alignment horizontal="center" vertical="center"/>
    </xf>
    <xf numFmtId="0" fontId="15" fillId="0" borderId="62" xfId="0" applyFont="1" applyFill="1" applyBorder="1" applyAlignment="1">
      <alignment horizontal="left" vertical="center" wrapText="1"/>
    </xf>
    <xf numFmtId="0" fontId="15" fillId="0" borderId="68" xfId="0" applyFont="1" applyFill="1" applyBorder="1" applyAlignment="1">
      <alignment horizontal="left" vertical="center" wrapText="1"/>
    </xf>
    <xf numFmtId="0" fontId="15" fillId="0" borderId="122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117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118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118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vertical="center" wrapText="1"/>
    </xf>
    <xf numFmtId="0" fontId="4" fillId="0" borderId="50" xfId="0" applyFont="1" applyFill="1" applyBorder="1" applyAlignment="1">
      <alignment vertical="center" wrapText="1"/>
    </xf>
    <xf numFmtId="0" fontId="2" fillId="0" borderId="48" xfId="0" applyFont="1" applyFill="1" applyBorder="1" applyAlignment="1">
      <alignment horizontal="left" vertical="center"/>
    </xf>
    <xf numFmtId="0" fontId="4" fillId="0" borderId="64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4" fillId="0" borderId="9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0" fontId="4" fillId="0" borderId="44" xfId="0" applyFont="1" applyFill="1" applyBorder="1" applyAlignment="1">
      <alignment vertical="center" wrapText="1"/>
    </xf>
    <xf numFmtId="0" fontId="4" fillId="0" borderId="58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4" fillId="0" borderId="77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4" fillId="0" borderId="9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vertical="center" wrapText="1"/>
    </xf>
    <xf numFmtId="0" fontId="4" fillId="0" borderId="63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2" fillId="0" borderId="123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4" fillId="0" borderId="123" xfId="0" applyFont="1" applyFill="1" applyBorder="1" applyAlignment="1">
      <alignment horizontal="center" vertical="center"/>
    </xf>
    <xf numFmtId="0" fontId="4" fillId="0" borderId="124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 wrapText="1"/>
    </xf>
    <xf numFmtId="0" fontId="4" fillId="0" borderId="79" xfId="0" applyFont="1" applyFill="1" applyBorder="1" applyAlignment="1">
      <alignment horizontal="center" vertical="center" wrapText="1"/>
    </xf>
    <xf numFmtId="0" fontId="4" fillId="0" borderId="83" xfId="0" applyFont="1" applyFill="1" applyBorder="1" applyAlignment="1">
      <alignment horizontal="center" vertical="center" shrinkToFit="1"/>
    </xf>
    <xf numFmtId="0" fontId="4" fillId="0" borderId="88" xfId="0" applyFont="1" applyFill="1" applyBorder="1" applyAlignment="1">
      <alignment horizontal="center" vertical="center" shrinkToFit="1"/>
    </xf>
    <xf numFmtId="0" fontId="6" fillId="0" borderId="93" xfId="0" applyFont="1" applyFill="1" applyBorder="1" applyAlignment="1">
      <alignment horizontal="center" vertical="center" shrinkToFit="1"/>
    </xf>
    <xf numFmtId="0" fontId="6" fillId="0" borderId="88" xfId="0" applyFont="1" applyFill="1" applyBorder="1" applyAlignment="1">
      <alignment horizontal="center" vertical="center" shrinkToFit="1"/>
    </xf>
    <xf numFmtId="0" fontId="4" fillId="0" borderId="69" xfId="0" applyFont="1" applyFill="1" applyBorder="1" applyAlignment="1">
      <alignment horizontal="center" vertical="center" shrinkToFit="1"/>
    </xf>
    <xf numFmtId="0" fontId="4" fillId="0" borderId="84" xfId="0" applyFont="1" applyFill="1" applyBorder="1" applyAlignment="1">
      <alignment horizontal="center" vertical="center" shrinkToFit="1"/>
    </xf>
    <xf numFmtId="0" fontId="4" fillId="0" borderId="5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left" vertical="center" shrinkToFit="1"/>
    </xf>
    <xf numFmtId="0" fontId="4" fillId="0" borderId="40" xfId="0" applyFont="1" applyFill="1" applyBorder="1" applyAlignment="1">
      <alignment horizontal="left" vertical="center" shrinkToFit="1"/>
    </xf>
    <xf numFmtId="0" fontId="4" fillId="0" borderId="71" xfId="0" applyFont="1" applyFill="1" applyBorder="1" applyAlignment="1">
      <alignment horizontal="left" vertical="center" shrinkToFit="1"/>
    </xf>
    <xf numFmtId="0" fontId="4" fillId="0" borderId="81" xfId="0" applyFont="1" applyFill="1" applyBorder="1" applyAlignment="1">
      <alignment horizontal="left" vertical="center" shrinkToFit="1"/>
    </xf>
    <xf numFmtId="0" fontId="4" fillId="0" borderId="90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95" xfId="0" applyFont="1" applyFill="1" applyBorder="1" applyAlignment="1">
      <alignment horizontal="center" vertical="center" wrapText="1"/>
    </xf>
    <xf numFmtId="0" fontId="4" fillId="0" borderId="89" xfId="0" applyFont="1" applyFill="1" applyBorder="1" applyAlignment="1">
      <alignment horizontal="center" vertical="center" shrinkToFit="1"/>
    </xf>
    <xf numFmtId="0" fontId="4" fillId="0" borderId="56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9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left" vertical="center" shrinkToFit="1"/>
    </xf>
    <xf numFmtId="0" fontId="4" fillId="0" borderId="41" xfId="0" applyFont="1" applyFill="1" applyBorder="1" applyAlignment="1">
      <alignment horizontal="left" vertical="center" shrinkToFit="1"/>
    </xf>
    <xf numFmtId="0" fontId="4" fillId="0" borderId="72" xfId="0" applyFont="1" applyFill="1" applyBorder="1" applyAlignment="1">
      <alignment horizontal="left" vertical="center" shrinkToFit="1"/>
    </xf>
    <xf numFmtId="0" fontId="4" fillId="0" borderId="82" xfId="0" applyFont="1" applyFill="1" applyBorder="1" applyAlignment="1">
      <alignment horizontal="left" vertical="center" shrinkToFit="1"/>
    </xf>
    <xf numFmtId="0" fontId="4" fillId="0" borderId="91" xfId="0" applyFont="1" applyFill="1" applyBorder="1" applyAlignment="1">
      <alignment horizontal="center" vertical="center" shrinkToFit="1"/>
    </xf>
    <xf numFmtId="0" fontId="4" fillId="0" borderId="58" xfId="0" applyFont="1" applyFill="1" applyBorder="1" applyAlignment="1">
      <alignment horizontal="center" vertical="center" wrapText="1"/>
    </xf>
    <xf numFmtId="0" fontId="4" fillId="0" borderId="65" xfId="0" applyFont="1" applyFill="1" applyBorder="1" applyAlignment="1">
      <alignment horizontal="center" vertical="center" wrapText="1"/>
    </xf>
    <xf numFmtId="0" fontId="4" fillId="0" borderId="9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 textRotation="255"/>
    </xf>
    <xf numFmtId="0" fontId="2" fillId="0" borderId="24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center" vertical="center" textRotation="255"/>
    </xf>
    <xf numFmtId="0" fontId="2" fillId="0" borderId="25" xfId="0" applyFont="1" applyFill="1" applyBorder="1" applyAlignment="1">
      <alignment horizontal="center" vertical="center" textRotation="255"/>
    </xf>
    <xf numFmtId="0" fontId="2" fillId="0" borderId="6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00" xfId="0" applyFont="1" applyFill="1" applyBorder="1" applyAlignment="1">
      <alignment horizontal="center" vertical="center"/>
    </xf>
    <xf numFmtId="0" fontId="2" fillId="0" borderId="11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1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114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115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center" wrapText="1" justifyLastLine="1"/>
    </xf>
    <xf numFmtId="0" fontId="4" fillId="0" borderId="28" xfId="0" applyFont="1" applyFill="1" applyBorder="1" applyAlignment="1">
      <alignment horizontal="center" wrapText="1" justifyLastLine="1"/>
    </xf>
    <xf numFmtId="0" fontId="4" fillId="0" borderId="42" xfId="0" applyFont="1" applyFill="1" applyBorder="1" applyAlignment="1">
      <alignment horizontal="center" wrapText="1" justifyLastLine="1"/>
    </xf>
    <xf numFmtId="0" fontId="4" fillId="0" borderId="9" xfId="0" applyFont="1" applyFill="1" applyBorder="1" applyAlignment="1">
      <alignment horizontal="center" wrapText="1" justifyLastLine="1"/>
    </xf>
    <xf numFmtId="0" fontId="4" fillId="0" borderId="0" xfId="0" applyFont="1" applyFill="1" applyBorder="1" applyAlignment="1">
      <alignment horizontal="center" wrapText="1" justifyLastLine="1"/>
    </xf>
    <xf numFmtId="0" fontId="4" fillId="0" borderId="43" xfId="0" applyFont="1" applyFill="1" applyBorder="1" applyAlignment="1">
      <alignment horizontal="center" wrapText="1" justifyLastLine="1"/>
    </xf>
    <xf numFmtId="0" fontId="4" fillId="0" borderId="63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4" fillId="0" borderId="49" xfId="0" applyFont="1" applyFill="1" applyBorder="1" applyAlignment="1">
      <alignment horizontal="left" vertical="center" wrapText="1"/>
    </xf>
    <xf numFmtId="0" fontId="4" fillId="0" borderId="64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4" fillId="0" borderId="50" xfId="0" applyFont="1" applyFill="1" applyBorder="1" applyAlignment="1">
      <alignment horizontal="left" vertical="center" wrapText="1"/>
    </xf>
    <xf numFmtId="0" fontId="4" fillId="0" borderId="5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4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justifyLastLine="1" shrinkToFit="1"/>
    </xf>
    <xf numFmtId="0" fontId="4" fillId="0" borderId="28" xfId="0" applyFont="1" applyFill="1" applyBorder="1" applyAlignment="1">
      <alignment horizontal="center" justifyLastLine="1" shrinkToFit="1"/>
    </xf>
    <xf numFmtId="0" fontId="4" fillId="0" borderId="42" xfId="0" applyFont="1" applyFill="1" applyBorder="1" applyAlignment="1">
      <alignment horizontal="center" justifyLastLine="1" shrinkToFit="1"/>
    </xf>
    <xf numFmtId="0" fontId="4" fillId="0" borderId="9" xfId="0" applyFont="1" applyFill="1" applyBorder="1" applyAlignment="1">
      <alignment horizontal="center" justifyLastLine="1" shrinkToFit="1"/>
    </xf>
    <xf numFmtId="0" fontId="4" fillId="0" borderId="0" xfId="0" applyFont="1" applyFill="1" applyBorder="1" applyAlignment="1">
      <alignment horizontal="center" justifyLastLine="1" shrinkToFit="1"/>
    </xf>
    <xf numFmtId="0" fontId="4" fillId="0" borderId="43" xfId="0" applyFont="1" applyFill="1" applyBorder="1" applyAlignment="1">
      <alignment horizontal="center" justifyLastLine="1" shrinkToFit="1"/>
    </xf>
    <xf numFmtId="0" fontId="6" fillId="0" borderId="13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45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6" fillId="0" borderId="29" xfId="0" applyFont="1" applyFill="1" applyBorder="1" applyAlignment="1">
      <alignment horizontal="center" vertical="top" wrapText="1"/>
    </xf>
    <xf numFmtId="0" fontId="6" fillId="0" borderId="46" xfId="0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16" fillId="0" borderId="47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2" fillId="0" borderId="111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25" xfId="0" applyFont="1" applyFill="1" applyBorder="1" applyAlignment="1">
      <alignment horizontal="center" vertical="center"/>
    </xf>
    <xf numFmtId="0" fontId="2" fillId="0" borderId="97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98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55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6" fillId="0" borderId="85" xfId="0" applyFont="1" applyFill="1" applyBorder="1" applyAlignment="1">
      <alignment horizontal="center" vertical="center" textRotation="255" shrinkToFit="1"/>
    </xf>
    <xf numFmtId="0" fontId="6" fillId="0" borderId="89" xfId="0" applyFont="1" applyFill="1" applyBorder="1" applyAlignment="1">
      <alignment horizontal="center" vertical="center" textRotation="255" shrinkToFit="1"/>
    </xf>
    <xf numFmtId="0" fontId="6" fillId="0" borderId="86" xfId="0" applyFont="1" applyFill="1" applyBorder="1" applyAlignment="1">
      <alignment horizontal="center" vertical="center" textRotation="255" shrinkToFit="1"/>
    </xf>
    <xf numFmtId="0" fontId="6" fillId="0" borderId="90" xfId="0" applyFont="1" applyFill="1" applyBorder="1" applyAlignment="1">
      <alignment horizontal="center" vertical="center" textRotation="255" shrinkToFit="1"/>
    </xf>
    <xf numFmtId="0" fontId="6" fillId="0" borderId="87" xfId="0" applyFont="1" applyFill="1" applyBorder="1" applyAlignment="1">
      <alignment horizontal="center" vertical="center" textRotation="255" shrinkToFit="1"/>
    </xf>
    <xf numFmtId="0" fontId="6" fillId="0" borderId="91" xfId="0" applyFont="1" applyFill="1" applyBorder="1" applyAlignment="1">
      <alignment horizontal="center" vertical="center" textRotation="255" shrinkToFit="1"/>
    </xf>
    <xf numFmtId="0" fontId="2" fillId="0" borderId="23" xfId="0" applyFont="1" applyFill="1" applyBorder="1" applyAlignment="1">
      <alignment horizontal="center" vertical="center" textRotation="255"/>
    </xf>
    <xf numFmtId="0" fontId="2" fillId="0" borderId="98" xfId="0" applyFont="1" applyFill="1" applyBorder="1" applyAlignment="1">
      <alignment horizontal="center" vertical="center" textRotation="255"/>
    </xf>
    <xf numFmtId="0" fontId="2" fillId="0" borderId="102" xfId="0" applyFont="1" applyFill="1" applyBorder="1" applyAlignment="1">
      <alignment horizontal="center" vertical="center"/>
    </xf>
    <xf numFmtId="0" fontId="2" fillId="0" borderId="103" xfId="0" applyFont="1" applyFill="1" applyBorder="1" applyAlignment="1">
      <alignment horizontal="center" vertical="center"/>
    </xf>
    <xf numFmtId="0" fontId="2" fillId="0" borderId="106" xfId="0" applyFont="1" applyFill="1" applyBorder="1" applyAlignment="1">
      <alignment horizontal="center" vertical="center" shrinkToFit="1"/>
    </xf>
    <xf numFmtId="0" fontId="2" fillId="0" borderId="65" xfId="0" applyFont="1" applyFill="1" applyBorder="1" applyAlignment="1">
      <alignment horizontal="center" vertical="center" shrinkToFit="1"/>
    </xf>
    <xf numFmtId="0" fontId="2" fillId="0" borderId="77" xfId="0" applyFont="1" applyFill="1" applyBorder="1" applyAlignment="1">
      <alignment horizontal="center" vertical="center" shrinkToFit="1"/>
    </xf>
    <xf numFmtId="0" fontId="2" fillId="0" borderId="58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textRotation="255"/>
    </xf>
    <xf numFmtId="0" fontId="2" fillId="0" borderId="110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43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 vertical="center" textRotation="255"/>
    </xf>
    <xf numFmtId="0" fontId="2" fillId="0" borderId="44" xfId="0" applyFont="1" applyFill="1" applyBorder="1" applyAlignment="1">
      <alignment horizontal="center" vertical="center" textRotation="255"/>
    </xf>
    <xf numFmtId="0" fontId="6" fillId="0" borderId="93" xfId="0" applyFont="1" applyFill="1" applyBorder="1" applyAlignment="1">
      <alignment horizontal="center" vertical="center"/>
    </xf>
    <xf numFmtId="0" fontId="6" fillId="0" borderId="88" xfId="0" applyFont="1" applyFill="1" applyBorder="1" applyAlignment="1">
      <alignment horizontal="center" vertical="center"/>
    </xf>
    <xf numFmtId="0" fontId="4" fillId="0" borderId="88" xfId="0" applyFont="1" applyFill="1" applyBorder="1" applyAlignment="1">
      <alignment horizontal="center" vertical="center" wrapText="1"/>
    </xf>
    <xf numFmtId="0" fontId="4" fillId="0" borderId="101" xfId="0" applyFont="1" applyFill="1" applyBorder="1" applyAlignment="1">
      <alignment horizontal="center" vertical="center" wrapText="1"/>
    </xf>
    <xf numFmtId="0" fontId="4" fillId="0" borderId="104" xfId="0" applyFont="1" applyFill="1" applyBorder="1" applyAlignment="1">
      <alignment horizontal="center" vertical="center" shrinkToFit="1"/>
    </xf>
    <xf numFmtId="0" fontId="4" fillId="0" borderId="107" xfId="0" applyFont="1" applyFill="1" applyBorder="1" applyAlignment="1">
      <alignment horizontal="center" vertical="center" shrinkToFit="1"/>
    </xf>
    <xf numFmtId="0" fontId="4" fillId="0" borderId="108" xfId="0" applyFont="1" applyFill="1" applyBorder="1" applyAlignment="1">
      <alignment horizontal="center" vertical="center" shrinkToFit="1"/>
    </xf>
    <xf numFmtId="0" fontId="4" fillId="0" borderId="109" xfId="0" applyFont="1" applyFill="1" applyBorder="1" applyAlignment="1">
      <alignment horizontal="center" vertical="center" shrinkToFit="1"/>
    </xf>
    <xf numFmtId="0" fontId="2" fillId="0" borderId="105" xfId="0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center" vertical="center" shrinkToFit="1"/>
    </xf>
    <xf numFmtId="0" fontId="2" fillId="0" borderId="48" xfId="0" applyFont="1" applyFill="1" applyBorder="1" applyAlignment="1">
      <alignment horizontal="center" vertical="center" shrinkToFit="1"/>
    </xf>
    <xf numFmtId="0" fontId="3" fillId="0" borderId="83" xfId="0" applyFont="1" applyFill="1" applyBorder="1" applyAlignment="1">
      <alignment horizontal="center" vertical="center" shrinkToFit="1"/>
    </xf>
    <xf numFmtId="0" fontId="3" fillId="0" borderId="88" xfId="0" applyFont="1" applyFill="1" applyBorder="1" applyAlignment="1">
      <alignment horizontal="center" vertical="center" shrinkToFit="1"/>
    </xf>
    <xf numFmtId="0" fontId="3" fillId="0" borderId="26" xfId="0" applyFont="1" applyFill="1" applyBorder="1" applyAlignment="1">
      <alignment horizontal="center" vertical="center" shrinkToFit="1"/>
    </xf>
    <xf numFmtId="0" fontId="3" fillId="0" borderId="125" xfId="0" applyFont="1" applyFill="1" applyBorder="1" applyAlignment="1">
      <alignment horizontal="center" vertical="center" shrinkToFit="1"/>
    </xf>
    <xf numFmtId="0" fontId="3" fillId="0" borderId="142" xfId="0" applyFont="1" applyFill="1" applyBorder="1" applyAlignment="1">
      <alignment horizontal="right" vertical="center"/>
    </xf>
    <xf numFmtId="0" fontId="3" fillId="0" borderId="26" xfId="0" applyFont="1" applyFill="1" applyBorder="1" applyAlignment="1">
      <alignment horizontal="right" vertical="center"/>
    </xf>
    <xf numFmtId="0" fontId="3" fillId="0" borderId="110" xfId="0" applyFont="1" applyFill="1" applyBorder="1" applyAlignment="1">
      <alignment horizontal="center" vertical="center" shrinkToFit="1"/>
    </xf>
    <xf numFmtId="0" fontId="3" fillId="0" borderId="26" xfId="0" applyFont="1" applyFill="1" applyBorder="1" applyAlignment="1">
      <alignment horizontal="left" vertical="center"/>
    </xf>
    <xf numFmtId="0" fontId="3" fillId="0" borderId="113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right" vertical="center"/>
    </xf>
    <xf numFmtId="0" fontId="2" fillId="0" borderId="132" xfId="0" applyFont="1" applyFill="1" applyBorder="1" applyAlignment="1">
      <alignment horizontal="right" vertical="center"/>
    </xf>
    <xf numFmtId="0" fontId="2" fillId="0" borderId="134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138" xfId="0" applyFont="1" applyFill="1" applyBorder="1" applyAlignment="1">
      <alignment horizontal="center" vertical="center" shrinkToFit="1"/>
    </xf>
    <xf numFmtId="0" fontId="2" fillId="0" borderId="139" xfId="0" applyFont="1" applyFill="1" applyBorder="1" applyAlignment="1">
      <alignment horizontal="center" vertical="center" shrinkToFit="1"/>
    </xf>
    <xf numFmtId="0" fontId="2" fillId="0" borderId="145" xfId="0" applyFont="1" applyFill="1" applyBorder="1" applyAlignment="1">
      <alignment horizontal="center" vertical="center" shrinkToFit="1"/>
    </xf>
    <xf numFmtId="0" fontId="2" fillId="0" borderId="146" xfId="0" applyFont="1" applyFill="1" applyBorder="1" applyAlignment="1">
      <alignment horizontal="center" vertical="center" shrinkToFit="1"/>
    </xf>
    <xf numFmtId="0" fontId="2" fillId="0" borderId="147" xfId="0" applyFont="1" applyFill="1" applyBorder="1" applyAlignment="1">
      <alignment horizontal="center" vertical="center" shrinkToFit="1"/>
    </xf>
    <xf numFmtId="0" fontId="4" fillId="0" borderId="8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1" fillId="0" borderId="8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92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13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0" fontId="11" fillId="0" borderId="148" xfId="0" applyFont="1" applyFill="1" applyBorder="1" applyAlignment="1">
      <alignment horizontal="center" vertical="center"/>
    </xf>
    <xf numFmtId="0" fontId="4" fillId="0" borderId="105" xfId="0" applyFont="1" applyFill="1" applyBorder="1" applyAlignment="1">
      <alignment horizontal="center" vertical="center" shrinkToFit="1"/>
    </xf>
    <xf numFmtId="0" fontId="4" fillId="0" borderId="149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30" xfId="0" applyFont="1" applyFill="1" applyBorder="1" applyAlignment="1">
      <alignment horizontal="center" vertical="center" shrinkToFit="1"/>
    </xf>
    <xf numFmtId="0" fontId="4" fillId="0" borderId="150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29" xfId="0" applyFont="1" applyFill="1" applyBorder="1" applyAlignment="1">
      <alignment horizontal="center" vertical="center" shrinkToFit="1"/>
    </xf>
    <xf numFmtId="0" fontId="4" fillId="0" borderId="99" xfId="0" applyFont="1" applyFill="1" applyBorder="1" applyAlignment="1">
      <alignment horizontal="center" vertical="center" shrinkToFit="1"/>
    </xf>
    <xf numFmtId="0" fontId="4" fillId="0" borderId="95" xfId="0" applyFont="1" applyFill="1" applyBorder="1" applyAlignment="1">
      <alignment horizontal="center" vertical="center" shrinkToFit="1"/>
    </xf>
    <xf numFmtId="0" fontId="4" fillId="0" borderId="118" xfId="0" applyFont="1" applyFill="1" applyBorder="1" applyAlignment="1">
      <alignment horizontal="center" vertical="center" shrinkToFit="1"/>
    </xf>
    <xf numFmtId="0" fontId="4" fillId="0" borderId="128" xfId="0" applyFont="1" applyFill="1" applyBorder="1" applyAlignment="1">
      <alignment horizontal="center" vertical="center" shrinkToFit="1"/>
    </xf>
    <xf numFmtId="0" fontId="4" fillId="0" borderId="131" xfId="0" applyFont="1" applyFill="1" applyBorder="1" applyAlignment="1">
      <alignment horizontal="center" vertical="center" shrinkToFit="1"/>
    </xf>
    <xf numFmtId="0" fontId="4" fillId="0" borderId="100" xfId="0" applyFont="1" applyFill="1" applyBorder="1" applyAlignment="1">
      <alignment horizontal="center" vertical="center" shrinkToFit="1"/>
    </xf>
    <xf numFmtId="0" fontId="4" fillId="0" borderId="63" xfId="0" applyFont="1" applyFill="1" applyBorder="1" applyAlignment="1">
      <alignment horizontal="center" vertical="center" shrinkToFit="1"/>
    </xf>
    <xf numFmtId="0" fontId="4" fillId="0" borderId="141" xfId="0" applyFont="1" applyFill="1" applyBorder="1" applyAlignment="1">
      <alignment horizontal="center" vertical="center" shrinkToFit="1"/>
    </xf>
    <xf numFmtId="0" fontId="4" fillId="0" borderId="151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left" vertical="top"/>
    </xf>
    <xf numFmtId="0" fontId="2" fillId="0" borderId="28" xfId="0" applyFont="1" applyFill="1" applyBorder="1" applyAlignment="1">
      <alignment horizontal="left" vertical="top"/>
    </xf>
    <xf numFmtId="0" fontId="2" fillId="0" borderId="24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25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98" xfId="0" applyFont="1" applyFill="1" applyBorder="1" applyAlignment="1">
      <alignment horizontal="left" vertical="top"/>
    </xf>
    <xf numFmtId="0" fontId="4" fillId="0" borderId="126" xfId="0" applyFont="1" applyFill="1" applyBorder="1" applyAlignment="1">
      <alignment horizontal="center" vertical="center"/>
    </xf>
    <xf numFmtId="0" fontId="4" fillId="0" borderId="127" xfId="0" applyFont="1" applyFill="1" applyBorder="1" applyAlignment="1">
      <alignment horizontal="center" vertical="center"/>
    </xf>
    <xf numFmtId="0" fontId="4" fillId="0" borderId="127" xfId="0" applyFont="1" applyFill="1" applyBorder="1" applyAlignment="1">
      <alignment horizontal="right" vertical="center"/>
    </xf>
    <xf numFmtId="0" fontId="4" fillId="0" borderId="93" xfId="0" applyFont="1" applyFill="1" applyBorder="1" applyAlignment="1">
      <alignment horizontal="right" vertical="center"/>
    </xf>
    <xf numFmtId="0" fontId="4" fillId="0" borderId="126" xfId="0" applyFont="1" applyFill="1" applyBorder="1" applyAlignment="1">
      <alignment horizontal="center" vertical="center" shrinkToFit="1"/>
    </xf>
    <xf numFmtId="0" fontId="4" fillId="0" borderId="133" xfId="0" applyFont="1" applyFill="1" applyBorder="1" applyAlignment="1">
      <alignment horizontal="center" vertical="center" shrinkToFit="1"/>
    </xf>
    <xf numFmtId="0" fontId="4" fillId="0" borderId="127" xfId="0" applyFont="1" applyFill="1" applyBorder="1" applyAlignment="1">
      <alignment horizontal="center" vertical="center" shrinkToFit="1"/>
    </xf>
    <xf numFmtId="0" fontId="9" fillId="0" borderId="93" xfId="0" applyFont="1" applyFill="1" applyBorder="1" applyAlignment="1">
      <alignment horizontal="right" vertical="center" shrinkToFit="1"/>
    </xf>
    <xf numFmtId="0" fontId="9" fillId="0" borderId="88" xfId="0" applyFont="1" applyFill="1" applyBorder="1" applyAlignment="1">
      <alignment horizontal="right" vertical="center" shrinkToFit="1"/>
    </xf>
    <xf numFmtId="0" fontId="9" fillId="0" borderId="135" xfId="0" applyFont="1" applyFill="1" applyBorder="1" applyAlignment="1">
      <alignment horizontal="right" vertical="center" shrinkToFit="1"/>
    </xf>
    <xf numFmtId="0" fontId="4" fillId="0" borderId="136" xfId="0" applyFont="1" applyFill="1" applyBorder="1" applyAlignment="1">
      <alignment horizontal="center" vertical="center" shrinkToFit="1"/>
    </xf>
    <xf numFmtId="0" fontId="4" fillId="0" borderId="137" xfId="0" applyFont="1" applyFill="1" applyBorder="1" applyAlignment="1">
      <alignment horizontal="center" vertical="center" shrinkToFit="1"/>
    </xf>
    <xf numFmtId="0" fontId="4" fillId="0" borderId="140" xfId="0" applyFont="1" applyFill="1" applyBorder="1" applyAlignment="1">
      <alignment horizontal="center" vertical="center" shrinkToFit="1"/>
    </xf>
    <xf numFmtId="0" fontId="4" fillId="0" borderId="143" xfId="0" applyFont="1" applyFill="1" applyBorder="1" applyAlignment="1">
      <alignment horizontal="center" vertical="center" shrinkToFit="1"/>
    </xf>
    <xf numFmtId="0" fontId="4" fillId="0" borderId="144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4" fillId="0" borderId="49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44450</xdr:colOff>
      <xdr:row>15</xdr:row>
      <xdr:rowOff>12700</xdr:rowOff>
    </xdr:from>
    <xdr:to>
      <xdr:col>9</xdr:col>
      <xdr:colOff>28575</xdr:colOff>
      <xdr:row>16</xdr:row>
      <xdr:rowOff>10160</xdr:rowOff>
    </xdr:to>
    <xdr:sp macro="" textlink="">
      <xdr:nvSpPr>
        <xdr:cNvPr id="2" name="Check Box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37870" y="3699510"/>
          <a:ext cx="179070" cy="2292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57</xdr:col>
      <xdr:colOff>38100</xdr:colOff>
      <xdr:row>15</xdr:row>
      <xdr:rowOff>12700</xdr:rowOff>
    </xdr:from>
    <xdr:to>
      <xdr:col>59</xdr:col>
      <xdr:colOff>28575</xdr:colOff>
      <xdr:row>16</xdr:row>
      <xdr:rowOff>10160</xdr:rowOff>
    </xdr:to>
    <xdr:sp macro="" textlink="">
      <xdr:nvSpPr>
        <xdr:cNvPr id="3" name="Check Box 2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684520" y="3699510"/>
          <a:ext cx="185420" cy="2292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19</xdr:col>
      <xdr:colOff>44450</xdr:colOff>
      <xdr:row>15</xdr:row>
      <xdr:rowOff>12700</xdr:rowOff>
    </xdr:from>
    <xdr:to>
      <xdr:col>21</xdr:col>
      <xdr:colOff>28575</xdr:colOff>
      <xdr:row>16</xdr:row>
      <xdr:rowOff>10160</xdr:rowOff>
    </xdr:to>
    <xdr:sp macro="" textlink="">
      <xdr:nvSpPr>
        <xdr:cNvPr id="4" name="Check Box 3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926590" y="3699510"/>
          <a:ext cx="185420" cy="22923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0</xdr:col>
      <xdr:colOff>31750</xdr:colOff>
      <xdr:row>35</xdr:row>
      <xdr:rowOff>32385</xdr:rowOff>
    </xdr:from>
    <xdr:to>
      <xdr:col>2</xdr:col>
      <xdr:colOff>0</xdr:colOff>
      <xdr:row>35</xdr:row>
      <xdr:rowOff>294640</xdr:rowOff>
    </xdr:to>
    <xdr:sp macro="" textlink="">
      <xdr:nvSpPr>
        <xdr:cNvPr id="5" name="Check Box 4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1750" y="9252585"/>
          <a:ext cx="166370" cy="25908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31</xdr:col>
      <xdr:colOff>25400</xdr:colOff>
      <xdr:row>35</xdr:row>
      <xdr:rowOff>32385</xdr:rowOff>
    </xdr:from>
    <xdr:to>
      <xdr:col>33</xdr:col>
      <xdr:colOff>0</xdr:colOff>
      <xdr:row>35</xdr:row>
      <xdr:rowOff>294640</xdr:rowOff>
    </xdr:to>
    <xdr:sp macro="" textlink="">
      <xdr:nvSpPr>
        <xdr:cNvPr id="6" name="Check Box 5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096260" y="9252585"/>
          <a:ext cx="172720" cy="25908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0</xdr:col>
      <xdr:colOff>31750</xdr:colOff>
      <xdr:row>31</xdr:row>
      <xdr:rowOff>32385</xdr:rowOff>
    </xdr:from>
    <xdr:to>
      <xdr:col>2</xdr:col>
      <xdr:colOff>0</xdr:colOff>
      <xdr:row>31</xdr:row>
      <xdr:rowOff>294640</xdr:rowOff>
    </xdr:to>
    <xdr:sp macro="" textlink="">
      <xdr:nvSpPr>
        <xdr:cNvPr id="7" name="Check Box 6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1750" y="8490585"/>
          <a:ext cx="166370" cy="25908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31</xdr:col>
      <xdr:colOff>25400</xdr:colOff>
      <xdr:row>31</xdr:row>
      <xdr:rowOff>32385</xdr:rowOff>
    </xdr:from>
    <xdr:to>
      <xdr:col>33</xdr:col>
      <xdr:colOff>0</xdr:colOff>
      <xdr:row>31</xdr:row>
      <xdr:rowOff>294640</xdr:rowOff>
    </xdr:to>
    <xdr:sp macro="" textlink="">
      <xdr:nvSpPr>
        <xdr:cNvPr id="8" name="Check Box 7" hidden="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096260" y="8490585"/>
          <a:ext cx="172720" cy="25908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8</xdr:col>
      <xdr:colOff>25400</xdr:colOff>
      <xdr:row>22</xdr:row>
      <xdr:rowOff>38100</xdr:rowOff>
    </xdr:from>
    <xdr:to>
      <xdr:col>10</xdr:col>
      <xdr:colOff>0</xdr:colOff>
      <xdr:row>22</xdr:row>
      <xdr:rowOff>295910</xdr:rowOff>
    </xdr:to>
    <xdr:sp macro="" textlink="">
      <xdr:nvSpPr>
        <xdr:cNvPr id="9" name="Check Box 8" hidden="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17880" y="5242560"/>
          <a:ext cx="172720" cy="2609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8</xdr:col>
      <xdr:colOff>25400</xdr:colOff>
      <xdr:row>23</xdr:row>
      <xdr:rowOff>51435</xdr:rowOff>
    </xdr:from>
    <xdr:to>
      <xdr:col>10</xdr:col>
      <xdr:colOff>0</xdr:colOff>
      <xdr:row>23</xdr:row>
      <xdr:rowOff>295910</xdr:rowOff>
    </xdr:to>
    <xdr:sp macro="" textlink="">
      <xdr:nvSpPr>
        <xdr:cNvPr id="10" name="Check Box 9" hidden="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17880" y="5560695"/>
          <a:ext cx="172720" cy="2476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8</xdr:col>
      <xdr:colOff>25400</xdr:colOff>
      <xdr:row>24</xdr:row>
      <xdr:rowOff>127000</xdr:rowOff>
    </xdr:from>
    <xdr:to>
      <xdr:col>10</xdr:col>
      <xdr:colOff>0</xdr:colOff>
      <xdr:row>24</xdr:row>
      <xdr:rowOff>371475</xdr:rowOff>
    </xdr:to>
    <xdr:sp macro="" textlink="">
      <xdr:nvSpPr>
        <xdr:cNvPr id="11" name="Check Box 10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17880" y="5941060"/>
          <a:ext cx="172720" cy="2476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8</xdr:col>
      <xdr:colOff>25400</xdr:colOff>
      <xdr:row>25</xdr:row>
      <xdr:rowOff>114300</xdr:rowOff>
    </xdr:from>
    <xdr:to>
      <xdr:col>10</xdr:col>
      <xdr:colOff>0</xdr:colOff>
      <xdr:row>25</xdr:row>
      <xdr:rowOff>370840</xdr:rowOff>
    </xdr:to>
    <xdr:sp macro="" textlink="">
      <xdr:nvSpPr>
        <xdr:cNvPr id="12" name="Check Box 11" hidden="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17880" y="6385560"/>
          <a:ext cx="172720" cy="25971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41</xdr:col>
      <xdr:colOff>44450</xdr:colOff>
      <xdr:row>15</xdr:row>
      <xdr:rowOff>6350</xdr:rowOff>
    </xdr:from>
    <xdr:to>
      <xdr:col>43</xdr:col>
      <xdr:colOff>28575</xdr:colOff>
      <xdr:row>16</xdr:row>
      <xdr:rowOff>8890</xdr:rowOff>
    </xdr:to>
    <xdr:sp macro="" textlink="">
      <xdr:nvSpPr>
        <xdr:cNvPr id="13" name="Check Box 12" hidden="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105910" y="3693160"/>
          <a:ext cx="179070" cy="22796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</xdr:col>
      <xdr:colOff>50800</xdr:colOff>
      <xdr:row>37</xdr:row>
      <xdr:rowOff>215900</xdr:rowOff>
    </xdr:from>
    <xdr:to>
      <xdr:col>8</xdr:col>
      <xdr:colOff>28575</xdr:colOff>
      <xdr:row>39</xdr:row>
      <xdr:rowOff>9525</xdr:rowOff>
    </xdr:to>
    <xdr:sp macro="" textlink="">
      <xdr:nvSpPr>
        <xdr:cNvPr id="14" name="Check Box 13" hidden="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645160" y="9969500"/>
          <a:ext cx="172720" cy="2540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11</xdr:col>
      <xdr:colOff>50800</xdr:colOff>
      <xdr:row>37</xdr:row>
      <xdr:rowOff>215900</xdr:rowOff>
    </xdr:from>
    <xdr:to>
      <xdr:col>13</xdr:col>
      <xdr:colOff>28575</xdr:colOff>
      <xdr:row>39</xdr:row>
      <xdr:rowOff>9525</xdr:rowOff>
    </xdr:to>
    <xdr:sp macro="" textlink="">
      <xdr:nvSpPr>
        <xdr:cNvPr id="15" name="Check Box 14" hidden="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140460" y="9969500"/>
          <a:ext cx="172720" cy="2540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</xdr:col>
      <xdr:colOff>50800</xdr:colOff>
      <xdr:row>38</xdr:row>
      <xdr:rowOff>215900</xdr:rowOff>
    </xdr:from>
    <xdr:to>
      <xdr:col>8</xdr:col>
      <xdr:colOff>28575</xdr:colOff>
      <xdr:row>40</xdr:row>
      <xdr:rowOff>9525</xdr:rowOff>
    </xdr:to>
    <xdr:sp macro="" textlink="">
      <xdr:nvSpPr>
        <xdr:cNvPr id="16" name="Check Box 15" hidden="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645160" y="10198100"/>
          <a:ext cx="172720" cy="2540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11</xdr:col>
      <xdr:colOff>50800</xdr:colOff>
      <xdr:row>38</xdr:row>
      <xdr:rowOff>215900</xdr:rowOff>
    </xdr:from>
    <xdr:to>
      <xdr:col>13</xdr:col>
      <xdr:colOff>28575</xdr:colOff>
      <xdr:row>40</xdr:row>
      <xdr:rowOff>9525</xdr:rowOff>
    </xdr:to>
    <xdr:sp macro="" textlink="">
      <xdr:nvSpPr>
        <xdr:cNvPr id="17" name="Check Box 16" hidden="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140460" y="10198100"/>
          <a:ext cx="172720" cy="2540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0</xdr:col>
      <xdr:colOff>25400</xdr:colOff>
      <xdr:row>40</xdr:row>
      <xdr:rowOff>215900</xdr:rowOff>
    </xdr:from>
    <xdr:to>
      <xdr:col>2</xdr:col>
      <xdr:colOff>0</xdr:colOff>
      <xdr:row>42</xdr:row>
      <xdr:rowOff>9525</xdr:rowOff>
    </xdr:to>
    <xdr:sp macro="" textlink="">
      <xdr:nvSpPr>
        <xdr:cNvPr id="18" name="Check Box 17" hidden="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25400" y="10655300"/>
          <a:ext cx="172720" cy="2540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</xdr:col>
      <xdr:colOff>50800</xdr:colOff>
      <xdr:row>36</xdr:row>
      <xdr:rowOff>215900</xdr:rowOff>
    </xdr:from>
    <xdr:to>
      <xdr:col>8</xdr:col>
      <xdr:colOff>28575</xdr:colOff>
      <xdr:row>38</xdr:row>
      <xdr:rowOff>9525</xdr:rowOff>
    </xdr:to>
    <xdr:sp macro="" textlink="">
      <xdr:nvSpPr>
        <xdr:cNvPr id="19" name="Check Box 18" hidden="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645160" y="9740900"/>
          <a:ext cx="172720" cy="2540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0</xdr:col>
      <xdr:colOff>25400</xdr:colOff>
      <xdr:row>37</xdr:row>
      <xdr:rowOff>215900</xdr:rowOff>
    </xdr:from>
    <xdr:to>
      <xdr:col>2</xdr:col>
      <xdr:colOff>0</xdr:colOff>
      <xdr:row>39</xdr:row>
      <xdr:rowOff>28575</xdr:rowOff>
    </xdr:to>
    <xdr:sp macro="" textlink="">
      <xdr:nvSpPr>
        <xdr:cNvPr id="20" name="Check Box 19" hidden="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25400" y="9969500"/>
          <a:ext cx="172720" cy="2667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</xdr:col>
      <xdr:colOff>50800</xdr:colOff>
      <xdr:row>40</xdr:row>
      <xdr:rowOff>215900</xdr:rowOff>
    </xdr:from>
    <xdr:to>
      <xdr:col>8</xdr:col>
      <xdr:colOff>28575</xdr:colOff>
      <xdr:row>42</xdr:row>
      <xdr:rowOff>9525</xdr:rowOff>
    </xdr:to>
    <xdr:sp macro="" textlink="">
      <xdr:nvSpPr>
        <xdr:cNvPr id="21" name="Check Box 20" hidden="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645160" y="10655300"/>
          <a:ext cx="172720" cy="2540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11</xdr:col>
      <xdr:colOff>50800</xdr:colOff>
      <xdr:row>40</xdr:row>
      <xdr:rowOff>215900</xdr:rowOff>
    </xdr:from>
    <xdr:to>
      <xdr:col>13</xdr:col>
      <xdr:colOff>28575</xdr:colOff>
      <xdr:row>42</xdr:row>
      <xdr:rowOff>9525</xdr:rowOff>
    </xdr:to>
    <xdr:sp macro="" textlink="">
      <xdr:nvSpPr>
        <xdr:cNvPr id="22" name="Check Box 21" hidden="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140460" y="10655300"/>
          <a:ext cx="172720" cy="2540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0</xdr:col>
      <xdr:colOff>25400</xdr:colOff>
      <xdr:row>39</xdr:row>
      <xdr:rowOff>215900</xdr:rowOff>
    </xdr:from>
    <xdr:to>
      <xdr:col>2</xdr:col>
      <xdr:colOff>0</xdr:colOff>
      <xdr:row>41</xdr:row>
      <xdr:rowOff>9525</xdr:rowOff>
    </xdr:to>
    <xdr:sp macro="" textlink="">
      <xdr:nvSpPr>
        <xdr:cNvPr id="23" name="Check Box 22" hidden="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5400" y="10426700"/>
          <a:ext cx="172720" cy="2540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</xdr:col>
      <xdr:colOff>50800</xdr:colOff>
      <xdr:row>39</xdr:row>
      <xdr:rowOff>215900</xdr:rowOff>
    </xdr:from>
    <xdr:to>
      <xdr:col>8</xdr:col>
      <xdr:colOff>9525</xdr:colOff>
      <xdr:row>41</xdr:row>
      <xdr:rowOff>9525</xdr:rowOff>
    </xdr:to>
    <xdr:sp macro="" textlink="">
      <xdr:nvSpPr>
        <xdr:cNvPr id="24" name="Check Box 23" hidden="1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45160" y="10426700"/>
          <a:ext cx="160020" cy="2540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11</xdr:col>
      <xdr:colOff>50800</xdr:colOff>
      <xdr:row>39</xdr:row>
      <xdr:rowOff>215900</xdr:rowOff>
    </xdr:from>
    <xdr:to>
      <xdr:col>13</xdr:col>
      <xdr:colOff>9525</xdr:colOff>
      <xdr:row>41</xdr:row>
      <xdr:rowOff>9525</xdr:rowOff>
    </xdr:to>
    <xdr:sp macro="" textlink="">
      <xdr:nvSpPr>
        <xdr:cNvPr id="25" name="Check Box 24" hidden="1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140460" y="10426700"/>
          <a:ext cx="160020" cy="2540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0</xdr:col>
      <xdr:colOff>25400</xdr:colOff>
      <xdr:row>38</xdr:row>
      <xdr:rowOff>203200</xdr:rowOff>
    </xdr:from>
    <xdr:to>
      <xdr:col>2</xdr:col>
      <xdr:colOff>0</xdr:colOff>
      <xdr:row>40</xdr:row>
      <xdr:rowOff>9525</xdr:rowOff>
    </xdr:to>
    <xdr:sp macro="" textlink="">
      <xdr:nvSpPr>
        <xdr:cNvPr id="26" name="Check Box 25" hidden="1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25400" y="10185400"/>
          <a:ext cx="172720" cy="26035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51</xdr:col>
      <xdr:colOff>6350</xdr:colOff>
      <xdr:row>1</xdr:row>
      <xdr:rowOff>25400</xdr:rowOff>
    </xdr:from>
    <xdr:to>
      <xdr:col>52</xdr:col>
      <xdr:colOff>85725</xdr:colOff>
      <xdr:row>2</xdr:row>
      <xdr:rowOff>0</xdr:rowOff>
    </xdr:to>
    <xdr:sp macro="" textlink="">
      <xdr:nvSpPr>
        <xdr:cNvPr id="24577" name="Check Box 1" hidden="1">
          <a:extLst>
            <a:ext uri="{FF2B5EF4-FFF2-40B4-BE49-F238E27FC236}">
              <a16:creationId xmlns:a16="http://schemas.microsoft.com/office/drawing/2014/main" id="{00000000-0008-0000-0400-000001600000}"/>
            </a:ext>
          </a:extLst>
        </xdr:cNvPr>
        <xdr:cNvSpPr/>
      </xdr:nvSpPr>
      <xdr:spPr>
        <a:xfrm>
          <a:off x="5325110" y="206375"/>
          <a:ext cx="175260" cy="23050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58</xdr:col>
      <xdr:colOff>44450</xdr:colOff>
      <xdr:row>1</xdr:row>
      <xdr:rowOff>25400</xdr:rowOff>
    </xdr:from>
    <xdr:to>
      <xdr:col>60</xdr:col>
      <xdr:colOff>28575</xdr:colOff>
      <xdr:row>2</xdr:row>
      <xdr:rowOff>0</xdr:rowOff>
    </xdr:to>
    <xdr:sp macro="" textlink="">
      <xdr:nvSpPr>
        <xdr:cNvPr id="24578" name="Check Box 2" hidden="1">
          <a:extLst>
            <a:ext uri="{FF2B5EF4-FFF2-40B4-BE49-F238E27FC236}">
              <a16:creationId xmlns:a16="http://schemas.microsoft.com/office/drawing/2014/main" id="{00000000-0008-0000-0400-000002600000}"/>
            </a:ext>
          </a:extLst>
        </xdr:cNvPr>
        <xdr:cNvSpPr/>
      </xdr:nvSpPr>
      <xdr:spPr>
        <a:xfrm>
          <a:off x="6056630" y="206375"/>
          <a:ext cx="185420" cy="230505"/>
        </a:xfrm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35</xdr:col>
      <xdr:colOff>78105</xdr:colOff>
      <xdr:row>3</xdr:row>
      <xdr:rowOff>159385</xdr:rowOff>
    </xdr:from>
    <xdr:to>
      <xdr:col>36</xdr:col>
      <xdr:colOff>94615</xdr:colOff>
      <xdr:row>7</xdr:row>
      <xdr:rowOff>40005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>
          <a:grpSpLocks noChangeAspect="1"/>
        </xdr:cNvGrpSpPr>
      </xdr:nvGrpSpPr>
      <xdr:grpSpPr>
        <a:xfrm>
          <a:off x="3811905" y="794385"/>
          <a:ext cx="118110" cy="693420"/>
          <a:chOff x="6385915" y="924291"/>
          <a:chExt cx="224660" cy="1126351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 txBox="1"/>
        </xdr:nvSpPr>
        <xdr:spPr>
          <a:xfrm>
            <a:off x="6385915" y="924291"/>
            <a:ext cx="224660" cy="207332"/>
          </a:xfrm>
          <a:prstGeom prst="rect">
            <a:avLst/>
          </a:prstGeom>
          <a:solidFill>
            <a:srgbClr val="FF0000"/>
          </a:solidFill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1100">
                <a:latin typeface="Baskerville Old Face"/>
              </a:rPr>
              <a:t>N</a:t>
            </a:r>
            <a:endParaRPr kumimoji="1" lang="ja-JP" altLang="en-US" sz="1100">
              <a:latin typeface="Baskerville Old Face"/>
            </a:endParaRPr>
          </a:p>
        </xdr:txBody>
      </xdr:sp>
      <xdr:sp macro="" textlink="">
        <xdr:nvSpPr>
          <xdr:cNvPr id="4" name="フリーフォーム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6430869" y="1172205"/>
            <a:ext cx="101655" cy="754739"/>
          </a:xfrm>
          <a:custGeom>
            <a:avLst/>
            <a:gdLst>
              <a:gd name="connsiteX0" fmla="*/ 51141 w 105478"/>
              <a:gd name="connsiteY0" fmla="*/ 0 h 847022"/>
              <a:gd name="connsiteX1" fmla="*/ 15982 w 105478"/>
              <a:gd name="connsiteY1" fmla="*/ 511409 h 847022"/>
              <a:gd name="connsiteX2" fmla="*/ 47945 w 105478"/>
              <a:gd name="connsiteY2" fmla="*/ 460268 h 847022"/>
              <a:gd name="connsiteX3" fmla="*/ 47945 w 105478"/>
              <a:gd name="connsiteY3" fmla="*/ 540176 h 847022"/>
              <a:gd name="connsiteX4" fmla="*/ 0 w 105478"/>
              <a:gd name="connsiteY4" fmla="*/ 847022 h 847022"/>
              <a:gd name="connsiteX5" fmla="*/ 105478 w 105478"/>
              <a:gd name="connsiteY5" fmla="*/ 300453 h 847022"/>
              <a:gd name="connsiteX6" fmla="*/ 60730 w 105478"/>
              <a:gd name="connsiteY6" fmla="*/ 383557 h 847022"/>
              <a:gd name="connsiteX7" fmla="*/ 51141 w 105478"/>
              <a:gd name="connsiteY7" fmla="*/ 0 h 847022"/>
              <a:gd name="connsiteX0" fmla="*/ 51141 w 105478"/>
              <a:gd name="connsiteY0" fmla="*/ 0 h 847022"/>
              <a:gd name="connsiteX1" fmla="*/ 5071 w 105478"/>
              <a:gd name="connsiteY1" fmla="*/ 515108 h 847022"/>
              <a:gd name="connsiteX2" fmla="*/ 47945 w 105478"/>
              <a:gd name="connsiteY2" fmla="*/ 460268 h 847022"/>
              <a:gd name="connsiteX3" fmla="*/ 47945 w 105478"/>
              <a:gd name="connsiteY3" fmla="*/ 540176 h 847022"/>
              <a:gd name="connsiteX4" fmla="*/ 0 w 105478"/>
              <a:gd name="connsiteY4" fmla="*/ 847022 h 847022"/>
              <a:gd name="connsiteX5" fmla="*/ 105478 w 105478"/>
              <a:gd name="connsiteY5" fmla="*/ 300453 h 847022"/>
              <a:gd name="connsiteX6" fmla="*/ 60730 w 105478"/>
              <a:gd name="connsiteY6" fmla="*/ 383557 h 847022"/>
              <a:gd name="connsiteX7" fmla="*/ 51141 w 105478"/>
              <a:gd name="connsiteY7" fmla="*/ 0 h 847022"/>
              <a:gd name="connsiteX0" fmla="*/ 51141 w 105478"/>
              <a:gd name="connsiteY0" fmla="*/ 0 h 847022"/>
              <a:gd name="connsiteX1" fmla="*/ 5071 w 105478"/>
              <a:gd name="connsiteY1" fmla="*/ 515108 h 847022"/>
              <a:gd name="connsiteX2" fmla="*/ 51583 w 105478"/>
              <a:gd name="connsiteY2" fmla="*/ 419582 h 847022"/>
              <a:gd name="connsiteX3" fmla="*/ 47945 w 105478"/>
              <a:gd name="connsiteY3" fmla="*/ 540176 h 847022"/>
              <a:gd name="connsiteX4" fmla="*/ 0 w 105478"/>
              <a:gd name="connsiteY4" fmla="*/ 847022 h 847022"/>
              <a:gd name="connsiteX5" fmla="*/ 105478 w 105478"/>
              <a:gd name="connsiteY5" fmla="*/ 300453 h 847022"/>
              <a:gd name="connsiteX6" fmla="*/ 60730 w 105478"/>
              <a:gd name="connsiteY6" fmla="*/ 383557 h 847022"/>
              <a:gd name="connsiteX7" fmla="*/ 51141 w 105478"/>
              <a:gd name="connsiteY7" fmla="*/ 0 h 847022"/>
              <a:gd name="connsiteX0" fmla="*/ 51141 w 105478"/>
              <a:gd name="connsiteY0" fmla="*/ 0 h 847022"/>
              <a:gd name="connsiteX1" fmla="*/ 5071 w 105478"/>
              <a:gd name="connsiteY1" fmla="*/ 515108 h 847022"/>
              <a:gd name="connsiteX2" fmla="*/ 51583 w 105478"/>
              <a:gd name="connsiteY2" fmla="*/ 419582 h 847022"/>
              <a:gd name="connsiteX3" fmla="*/ 33397 w 105478"/>
              <a:gd name="connsiteY3" fmla="*/ 540176 h 847022"/>
              <a:gd name="connsiteX4" fmla="*/ 0 w 105478"/>
              <a:gd name="connsiteY4" fmla="*/ 847022 h 847022"/>
              <a:gd name="connsiteX5" fmla="*/ 105478 w 105478"/>
              <a:gd name="connsiteY5" fmla="*/ 300453 h 847022"/>
              <a:gd name="connsiteX6" fmla="*/ 60730 w 105478"/>
              <a:gd name="connsiteY6" fmla="*/ 383557 h 847022"/>
              <a:gd name="connsiteX7" fmla="*/ 51141 w 105478"/>
              <a:gd name="connsiteY7" fmla="*/ 0 h 847022"/>
              <a:gd name="connsiteX0" fmla="*/ 51141 w 113607"/>
              <a:gd name="connsiteY0" fmla="*/ 0 h 847022"/>
              <a:gd name="connsiteX1" fmla="*/ 5071 w 113607"/>
              <a:gd name="connsiteY1" fmla="*/ 515108 h 847022"/>
              <a:gd name="connsiteX2" fmla="*/ 51583 w 113607"/>
              <a:gd name="connsiteY2" fmla="*/ 419582 h 847022"/>
              <a:gd name="connsiteX3" fmla="*/ 33397 w 113607"/>
              <a:gd name="connsiteY3" fmla="*/ 540176 h 847022"/>
              <a:gd name="connsiteX4" fmla="*/ 0 w 113607"/>
              <a:gd name="connsiteY4" fmla="*/ 847022 h 847022"/>
              <a:gd name="connsiteX5" fmla="*/ 113607 w 113607"/>
              <a:gd name="connsiteY5" fmla="*/ 281164 h 847022"/>
              <a:gd name="connsiteX6" fmla="*/ 60730 w 113607"/>
              <a:gd name="connsiteY6" fmla="*/ 383557 h 847022"/>
              <a:gd name="connsiteX7" fmla="*/ 51141 w 113607"/>
              <a:gd name="connsiteY7" fmla="*/ 0 h 847022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6106 w 116316"/>
              <a:gd name="connsiteY3" fmla="*/ 540176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6106 w 116316"/>
              <a:gd name="connsiteY3" fmla="*/ 540176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6106 w 116316"/>
              <a:gd name="connsiteY3" fmla="*/ 540176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3396 w 116316"/>
              <a:gd name="connsiteY3" fmla="*/ 542931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3396 w 116316"/>
              <a:gd name="connsiteY3" fmla="*/ 542931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8816 w 116316"/>
              <a:gd name="connsiteY3" fmla="*/ 542931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</a:cxnLst>
            <a:rect l="l" t="t" r="r" b="b"/>
            <a:pathLst>
              <a:path w="116316" h="858044">
                <a:moveTo>
                  <a:pt x="53850" y="0"/>
                </a:moveTo>
                <a:lnTo>
                  <a:pt x="7780" y="515108"/>
                </a:lnTo>
                <a:lnTo>
                  <a:pt x="54292" y="419582"/>
                </a:lnTo>
                <a:cubicBezTo>
                  <a:pt x="47327" y="460698"/>
                  <a:pt x="53910" y="465992"/>
                  <a:pt x="38816" y="542931"/>
                </a:cubicBezTo>
                <a:cubicBezTo>
                  <a:pt x="26781" y="648887"/>
                  <a:pt x="14745" y="707999"/>
                  <a:pt x="0" y="858044"/>
                </a:cubicBezTo>
                <a:cubicBezTo>
                  <a:pt x="46902" y="624417"/>
                  <a:pt x="77544" y="473457"/>
                  <a:pt x="116316" y="281164"/>
                </a:cubicBezTo>
                <a:lnTo>
                  <a:pt x="63439" y="383557"/>
                </a:lnTo>
                <a:lnTo>
                  <a:pt x="53850" y="0"/>
                </a:lnTo>
                <a:close/>
              </a:path>
            </a:pathLst>
          </a:custGeom>
          <a:solidFill>
            <a:srgbClr val="FF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CxnSpPr>
            <a:stCxn id="4" idx="0"/>
          </xdr:cNvCxnSpPr>
        </xdr:nvCxnSpPr>
        <xdr:spPr>
          <a:xfrm flipH="1">
            <a:off x="6474809" y="1172205"/>
            <a:ext cx="3388" cy="878437"/>
          </a:xfrm>
          <a:prstGeom prst="straightConnector1">
            <a:avLst/>
          </a:prstGeom>
          <a:solidFill>
            <a:srgbClr val="FF0000"/>
          </a:solidFill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CxnSpPr/>
        </xdr:nvCxnSpPr>
        <xdr:spPr>
          <a:xfrm>
            <a:off x="6428042" y="1976258"/>
            <a:ext cx="89496" cy="0"/>
          </a:xfrm>
          <a:prstGeom prst="straightConnector1">
            <a:avLst/>
          </a:prstGeom>
          <a:solidFill>
            <a:srgbClr val="FF0000"/>
          </a:solidFill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65</xdr:col>
      <xdr:colOff>43815</xdr:colOff>
      <xdr:row>3</xdr:row>
      <xdr:rowOff>144145</xdr:rowOff>
    </xdr:from>
    <xdr:to>
      <xdr:col>66</xdr:col>
      <xdr:colOff>45085</xdr:colOff>
      <xdr:row>7</xdr:row>
      <xdr:rowOff>24765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pSpPr>
          <a:grpSpLocks noChangeAspect="1"/>
        </xdr:cNvGrpSpPr>
      </xdr:nvGrpSpPr>
      <xdr:grpSpPr>
        <a:xfrm>
          <a:off x="6927215" y="779145"/>
          <a:ext cx="115570" cy="693420"/>
          <a:chOff x="6385915" y="924291"/>
          <a:chExt cx="224660" cy="1126351"/>
        </a:xfrm>
      </xdr:grpSpPr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 txBox="1"/>
        </xdr:nvSpPr>
        <xdr:spPr>
          <a:xfrm>
            <a:off x="6385915" y="924291"/>
            <a:ext cx="224660" cy="207332"/>
          </a:xfrm>
          <a:prstGeom prst="rect">
            <a:avLst/>
          </a:prstGeom>
          <a:solidFill>
            <a:srgbClr val="FF0000"/>
          </a:solidFill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1100">
                <a:latin typeface="Baskerville Old Face"/>
              </a:rPr>
              <a:t>N</a:t>
            </a:r>
            <a:endParaRPr kumimoji="1" lang="ja-JP" altLang="en-US" sz="1100">
              <a:latin typeface="Baskerville Old Face"/>
            </a:endParaRPr>
          </a:p>
        </xdr:txBody>
      </xdr:sp>
      <xdr:sp macro="" textlink="">
        <xdr:nvSpPr>
          <xdr:cNvPr id="9" name="フリーフォーム 3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/>
        </xdr:nvSpPr>
        <xdr:spPr>
          <a:xfrm>
            <a:off x="6430869" y="1172205"/>
            <a:ext cx="101655" cy="754739"/>
          </a:xfrm>
          <a:custGeom>
            <a:avLst/>
            <a:gdLst>
              <a:gd name="connsiteX0" fmla="*/ 51141 w 105478"/>
              <a:gd name="connsiteY0" fmla="*/ 0 h 847022"/>
              <a:gd name="connsiteX1" fmla="*/ 15982 w 105478"/>
              <a:gd name="connsiteY1" fmla="*/ 511409 h 847022"/>
              <a:gd name="connsiteX2" fmla="*/ 47945 w 105478"/>
              <a:gd name="connsiteY2" fmla="*/ 460268 h 847022"/>
              <a:gd name="connsiteX3" fmla="*/ 47945 w 105478"/>
              <a:gd name="connsiteY3" fmla="*/ 540176 h 847022"/>
              <a:gd name="connsiteX4" fmla="*/ 0 w 105478"/>
              <a:gd name="connsiteY4" fmla="*/ 847022 h 847022"/>
              <a:gd name="connsiteX5" fmla="*/ 105478 w 105478"/>
              <a:gd name="connsiteY5" fmla="*/ 300453 h 847022"/>
              <a:gd name="connsiteX6" fmla="*/ 60730 w 105478"/>
              <a:gd name="connsiteY6" fmla="*/ 383557 h 847022"/>
              <a:gd name="connsiteX7" fmla="*/ 51141 w 105478"/>
              <a:gd name="connsiteY7" fmla="*/ 0 h 847022"/>
              <a:gd name="connsiteX0" fmla="*/ 51141 w 105478"/>
              <a:gd name="connsiteY0" fmla="*/ 0 h 847022"/>
              <a:gd name="connsiteX1" fmla="*/ 5071 w 105478"/>
              <a:gd name="connsiteY1" fmla="*/ 515108 h 847022"/>
              <a:gd name="connsiteX2" fmla="*/ 47945 w 105478"/>
              <a:gd name="connsiteY2" fmla="*/ 460268 h 847022"/>
              <a:gd name="connsiteX3" fmla="*/ 47945 w 105478"/>
              <a:gd name="connsiteY3" fmla="*/ 540176 h 847022"/>
              <a:gd name="connsiteX4" fmla="*/ 0 w 105478"/>
              <a:gd name="connsiteY4" fmla="*/ 847022 h 847022"/>
              <a:gd name="connsiteX5" fmla="*/ 105478 w 105478"/>
              <a:gd name="connsiteY5" fmla="*/ 300453 h 847022"/>
              <a:gd name="connsiteX6" fmla="*/ 60730 w 105478"/>
              <a:gd name="connsiteY6" fmla="*/ 383557 h 847022"/>
              <a:gd name="connsiteX7" fmla="*/ 51141 w 105478"/>
              <a:gd name="connsiteY7" fmla="*/ 0 h 847022"/>
              <a:gd name="connsiteX0" fmla="*/ 51141 w 105478"/>
              <a:gd name="connsiteY0" fmla="*/ 0 h 847022"/>
              <a:gd name="connsiteX1" fmla="*/ 5071 w 105478"/>
              <a:gd name="connsiteY1" fmla="*/ 515108 h 847022"/>
              <a:gd name="connsiteX2" fmla="*/ 51583 w 105478"/>
              <a:gd name="connsiteY2" fmla="*/ 419582 h 847022"/>
              <a:gd name="connsiteX3" fmla="*/ 47945 w 105478"/>
              <a:gd name="connsiteY3" fmla="*/ 540176 h 847022"/>
              <a:gd name="connsiteX4" fmla="*/ 0 w 105478"/>
              <a:gd name="connsiteY4" fmla="*/ 847022 h 847022"/>
              <a:gd name="connsiteX5" fmla="*/ 105478 w 105478"/>
              <a:gd name="connsiteY5" fmla="*/ 300453 h 847022"/>
              <a:gd name="connsiteX6" fmla="*/ 60730 w 105478"/>
              <a:gd name="connsiteY6" fmla="*/ 383557 h 847022"/>
              <a:gd name="connsiteX7" fmla="*/ 51141 w 105478"/>
              <a:gd name="connsiteY7" fmla="*/ 0 h 847022"/>
              <a:gd name="connsiteX0" fmla="*/ 51141 w 105478"/>
              <a:gd name="connsiteY0" fmla="*/ 0 h 847022"/>
              <a:gd name="connsiteX1" fmla="*/ 5071 w 105478"/>
              <a:gd name="connsiteY1" fmla="*/ 515108 h 847022"/>
              <a:gd name="connsiteX2" fmla="*/ 51583 w 105478"/>
              <a:gd name="connsiteY2" fmla="*/ 419582 h 847022"/>
              <a:gd name="connsiteX3" fmla="*/ 33397 w 105478"/>
              <a:gd name="connsiteY3" fmla="*/ 540176 h 847022"/>
              <a:gd name="connsiteX4" fmla="*/ 0 w 105478"/>
              <a:gd name="connsiteY4" fmla="*/ 847022 h 847022"/>
              <a:gd name="connsiteX5" fmla="*/ 105478 w 105478"/>
              <a:gd name="connsiteY5" fmla="*/ 300453 h 847022"/>
              <a:gd name="connsiteX6" fmla="*/ 60730 w 105478"/>
              <a:gd name="connsiteY6" fmla="*/ 383557 h 847022"/>
              <a:gd name="connsiteX7" fmla="*/ 51141 w 105478"/>
              <a:gd name="connsiteY7" fmla="*/ 0 h 847022"/>
              <a:gd name="connsiteX0" fmla="*/ 51141 w 113607"/>
              <a:gd name="connsiteY0" fmla="*/ 0 h 847022"/>
              <a:gd name="connsiteX1" fmla="*/ 5071 w 113607"/>
              <a:gd name="connsiteY1" fmla="*/ 515108 h 847022"/>
              <a:gd name="connsiteX2" fmla="*/ 51583 w 113607"/>
              <a:gd name="connsiteY2" fmla="*/ 419582 h 847022"/>
              <a:gd name="connsiteX3" fmla="*/ 33397 w 113607"/>
              <a:gd name="connsiteY3" fmla="*/ 540176 h 847022"/>
              <a:gd name="connsiteX4" fmla="*/ 0 w 113607"/>
              <a:gd name="connsiteY4" fmla="*/ 847022 h 847022"/>
              <a:gd name="connsiteX5" fmla="*/ 113607 w 113607"/>
              <a:gd name="connsiteY5" fmla="*/ 281164 h 847022"/>
              <a:gd name="connsiteX6" fmla="*/ 60730 w 113607"/>
              <a:gd name="connsiteY6" fmla="*/ 383557 h 847022"/>
              <a:gd name="connsiteX7" fmla="*/ 51141 w 113607"/>
              <a:gd name="connsiteY7" fmla="*/ 0 h 847022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6106 w 116316"/>
              <a:gd name="connsiteY3" fmla="*/ 540176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6106 w 116316"/>
              <a:gd name="connsiteY3" fmla="*/ 540176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6106 w 116316"/>
              <a:gd name="connsiteY3" fmla="*/ 540176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3396 w 116316"/>
              <a:gd name="connsiteY3" fmla="*/ 542931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3396 w 116316"/>
              <a:gd name="connsiteY3" fmla="*/ 542931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8816 w 116316"/>
              <a:gd name="connsiteY3" fmla="*/ 542931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</a:cxnLst>
            <a:rect l="l" t="t" r="r" b="b"/>
            <a:pathLst>
              <a:path w="116316" h="858044">
                <a:moveTo>
                  <a:pt x="53850" y="0"/>
                </a:moveTo>
                <a:lnTo>
                  <a:pt x="7780" y="515108"/>
                </a:lnTo>
                <a:lnTo>
                  <a:pt x="54292" y="419582"/>
                </a:lnTo>
                <a:cubicBezTo>
                  <a:pt x="47327" y="460698"/>
                  <a:pt x="53910" y="465992"/>
                  <a:pt x="38816" y="542931"/>
                </a:cubicBezTo>
                <a:cubicBezTo>
                  <a:pt x="26781" y="648887"/>
                  <a:pt x="14745" y="707999"/>
                  <a:pt x="0" y="858044"/>
                </a:cubicBezTo>
                <a:cubicBezTo>
                  <a:pt x="46902" y="624417"/>
                  <a:pt x="77544" y="473457"/>
                  <a:pt x="116316" y="281164"/>
                </a:cubicBezTo>
                <a:lnTo>
                  <a:pt x="63439" y="383557"/>
                </a:lnTo>
                <a:lnTo>
                  <a:pt x="53850" y="0"/>
                </a:lnTo>
                <a:close/>
              </a:path>
            </a:pathLst>
          </a:custGeom>
          <a:solidFill>
            <a:srgbClr val="FF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CxnSpPr>
            <a:stCxn id="9" idx="0"/>
          </xdr:cNvCxnSpPr>
        </xdr:nvCxnSpPr>
        <xdr:spPr>
          <a:xfrm flipH="1">
            <a:off x="6474809" y="1172205"/>
            <a:ext cx="3388" cy="878437"/>
          </a:xfrm>
          <a:prstGeom prst="straightConnector1">
            <a:avLst/>
          </a:prstGeom>
          <a:solidFill>
            <a:srgbClr val="FF0000"/>
          </a:solidFill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00000000-0008-0000-0400-00000B000000}"/>
              </a:ext>
            </a:extLst>
          </xdr:cNvPr>
          <xdr:cNvCxnSpPr/>
        </xdr:nvCxnSpPr>
        <xdr:spPr>
          <a:xfrm>
            <a:off x="6428042" y="1976258"/>
            <a:ext cx="89496" cy="0"/>
          </a:xfrm>
          <a:prstGeom prst="straightConnector1">
            <a:avLst/>
          </a:prstGeom>
          <a:solidFill>
            <a:srgbClr val="FF0000"/>
          </a:solidFill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CN4"/>
  <sheetViews>
    <sheetView tabSelected="1" view="pageBreakPreview" topLeftCell="X1" zoomScale="85" zoomScaleNormal="85" zoomScaleSheetLayoutView="85" workbookViewId="0">
      <selection activeCell="AM5" sqref="AM5"/>
    </sheetView>
  </sheetViews>
  <sheetFormatPr defaultRowHeight="13" x14ac:dyDescent="0.2"/>
  <cols>
    <col min="2" max="2" width="26.54296875" bestFit="1" customWidth="1"/>
    <col min="3" max="92" width="6.81640625" customWidth="1"/>
  </cols>
  <sheetData>
    <row r="1" spans="1:92" ht="22.75" customHeight="1" x14ac:dyDescent="0.2">
      <c r="A1" s="3"/>
      <c r="B1" s="3"/>
      <c r="C1" s="62" t="s">
        <v>106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 t="s">
        <v>117</v>
      </c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</row>
    <row r="2" spans="1:92" s="1" customFormat="1" ht="17.399999999999999" customHeight="1" x14ac:dyDescent="0.2">
      <c r="A2" s="2" t="s">
        <v>58</v>
      </c>
      <c r="B2" s="2" t="s">
        <v>66</v>
      </c>
      <c r="C2" s="63" t="s">
        <v>76</v>
      </c>
      <c r="D2" s="63"/>
      <c r="E2" s="63"/>
      <c r="F2" s="63"/>
      <c r="G2" s="5" t="s">
        <v>77</v>
      </c>
      <c r="H2" s="63" t="s">
        <v>74</v>
      </c>
      <c r="I2" s="63"/>
      <c r="J2" s="63" t="s">
        <v>8</v>
      </c>
      <c r="K2" s="63"/>
      <c r="L2" s="63"/>
      <c r="M2" s="63"/>
      <c r="N2" s="63"/>
      <c r="O2" s="5" t="s">
        <v>70</v>
      </c>
      <c r="P2" s="6" t="s">
        <v>78</v>
      </c>
      <c r="Q2" s="6" t="s">
        <v>81</v>
      </c>
      <c r="R2" s="6" t="s">
        <v>83</v>
      </c>
      <c r="S2" s="6" t="s">
        <v>17</v>
      </c>
      <c r="T2" s="6" t="s">
        <v>107</v>
      </c>
      <c r="U2" s="6" t="s">
        <v>85</v>
      </c>
      <c r="V2" s="64" t="s">
        <v>86</v>
      </c>
      <c r="W2" s="65"/>
      <c r="X2" s="65"/>
      <c r="Y2" s="65"/>
      <c r="Z2" s="65"/>
      <c r="AA2" s="65"/>
      <c r="AB2" s="65"/>
      <c r="AC2" s="65"/>
      <c r="AD2" s="65"/>
      <c r="AE2" s="65"/>
      <c r="AF2" s="65"/>
      <c r="AG2" s="66"/>
      <c r="AH2" s="64" t="s">
        <v>92</v>
      </c>
      <c r="AI2" s="65"/>
      <c r="AJ2" s="65"/>
      <c r="AK2" s="65"/>
      <c r="AL2" s="65"/>
      <c r="AM2" s="65"/>
      <c r="AN2" s="8"/>
      <c r="AO2" s="8"/>
      <c r="AP2" s="64" t="s">
        <v>96</v>
      </c>
      <c r="AQ2" s="65"/>
      <c r="AR2" s="65"/>
      <c r="AS2" s="65"/>
      <c r="AT2" s="65"/>
      <c r="AU2" s="65"/>
      <c r="AV2" s="66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8" t="s">
        <v>132</v>
      </c>
      <c r="BJ2" s="69"/>
      <c r="BK2" s="69"/>
      <c r="BL2" s="69"/>
      <c r="BM2" s="69"/>
      <c r="BN2" s="69"/>
      <c r="BO2" s="69"/>
      <c r="BP2" s="69"/>
      <c r="BQ2" s="70"/>
      <c r="BR2" s="68" t="s">
        <v>121</v>
      </c>
      <c r="BS2" s="69"/>
      <c r="BT2" s="69"/>
      <c r="BU2" s="69"/>
      <c r="BV2" s="70"/>
      <c r="BW2" s="63" t="s">
        <v>30</v>
      </c>
      <c r="BX2" s="63"/>
      <c r="BY2" s="63"/>
      <c r="BZ2" s="63"/>
      <c r="CA2" s="63"/>
      <c r="CB2" s="63" t="s">
        <v>76</v>
      </c>
      <c r="CC2" s="63"/>
      <c r="CD2" s="63"/>
      <c r="CE2" s="63"/>
      <c r="CF2" s="5" t="s">
        <v>77</v>
      </c>
      <c r="CG2" s="63" t="s">
        <v>74</v>
      </c>
      <c r="CH2" s="63"/>
      <c r="CI2" s="6" t="s">
        <v>110</v>
      </c>
      <c r="CJ2" s="67" t="s">
        <v>114</v>
      </c>
      <c r="CK2" s="67"/>
      <c r="CL2" s="5" t="s">
        <v>59</v>
      </c>
      <c r="CM2" s="67" t="s">
        <v>116</v>
      </c>
      <c r="CN2" s="67"/>
    </row>
    <row r="3" spans="1:92" ht="28.75" customHeight="1" x14ac:dyDescent="0.2">
      <c r="A3" s="3" t="s">
        <v>19</v>
      </c>
      <c r="B3" s="3" t="s">
        <v>67</v>
      </c>
      <c r="C3" s="3" t="s">
        <v>1</v>
      </c>
      <c r="D3" s="3">
        <v>1</v>
      </c>
      <c r="E3" s="3" t="s">
        <v>75</v>
      </c>
      <c r="F3" s="3"/>
      <c r="G3" s="3" t="s">
        <v>2</v>
      </c>
      <c r="H3" s="3" t="s">
        <v>1</v>
      </c>
      <c r="I3" s="3" t="s">
        <v>7</v>
      </c>
      <c r="J3" s="3" t="s">
        <v>40</v>
      </c>
      <c r="K3" s="3" t="s">
        <v>127</v>
      </c>
      <c r="L3" s="3" t="s">
        <v>32</v>
      </c>
      <c r="M3" s="3" t="s">
        <v>143</v>
      </c>
      <c r="N3" s="3" t="s">
        <v>142</v>
      </c>
      <c r="O3" s="3" t="s">
        <v>73</v>
      </c>
      <c r="P3" s="3" t="s">
        <v>79</v>
      </c>
      <c r="Q3" s="3" t="s">
        <v>62</v>
      </c>
      <c r="R3" s="3" t="s">
        <v>69</v>
      </c>
      <c r="S3" s="3"/>
      <c r="T3" s="7" t="s">
        <v>84</v>
      </c>
      <c r="U3" s="7" t="s">
        <v>80</v>
      </c>
      <c r="V3" s="7" t="s">
        <v>145</v>
      </c>
      <c r="W3" s="7" t="s">
        <v>45</v>
      </c>
      <c r="X3" s="7" t="s">
        <v>124</v>
      </c>
      <c r="Y3" s="7" t="s">
        <v>104</v>
      </c>
      <c r="Z3" s="7" t="s">
        <v>139</v>
      </c>
      <c r="AA3" s="7" t="s">
        <v>105</v>
      </c>
      <c r="AB3" s="7" t="s">
        <v>88</v>
      </c>
      <c r="AC3" s="7" t="s">
        <v>87</v>
      </c>
      <c r="AD3" s="7" t="s">
        <v>46</v>
      </c>
      <c r="AE3" s="7" t="s">
        <v>89</v>
      </c>
      <c r="AF3" s="7" t="s">
        <v>90</v>
      </c>
      <c r="AG3" s="7" t="s">
        <v>35</v>
      </c>
      <c r="AH3" s="7" t="s">
        <v>123</v>
      </c>
      <c r="AI3" s="7" t="s">
        <v>140</v>
      </c>
      <c r="AJ3" s="7" t="s">
        <v>15</v>
      </c>
      <c r="AK3" s="7" t="s">
        <v>43</v>
      </c>
      <c r="AL3" s="7" t="s">
        <v>48</v>
      </c>
      <c r="AM3" s="7" t="s">
        <v>144</v>
      </c>
      <c r="AN3" s="7"/>
      <c r="AO3" s="7"/>
      <c r="AP3" s="7" t="s">
        <v>91</v>
      </c>
      <c r="AQ3" s="7" t="s">
        <v>93</v>
      </c>
      <c r="AR3" s="7" t="s">
        <v>94</v>
      </c>
      <c r="AS3" s="7" t="s">
        <v>95</v>
      </c>
      <c r="AT3" s="7" t="s">
        <v>34</v>
      </c>
      <c r="AU3" s="7" t="s">
        <v>124</v>
      </c>
      <c r="AV3" s="7" t="s">
        <v>104</v>
      </c>
      <c r="AW3" s="7" t="s">
        <v>97</v>
      </c>
      <c r="AX3" s="7" t="s">
        <v>98</v>
      </c>
      <c r="AY3" s="7" t="s">
        <v>60</v>
      </c>
      <c r="AZ3" s="7" t="s">
        <v>99</v>
      </c>
      <c r="BA3" s="7" t="s">
        <v>100</v>
      </c>
      <c r="BB3" s="7" t="s">
        <v>82</v>
      </c>
      <c r="BC3" s="7" t="s">
        <v>54</v>
      </c>
      <c r="BD3" s="7" t="s">
        <v>42</v>
      </c>
      <c r="BE3" s="7" t="s">
        <v>29</v>
      </c>
      <c r="BF3" s="7" t="s">
        <v>57</v>
      </c>
      <c r="BG3" s="7" t="s">
        <v>101</v>
      </c>
      <c r="BH3" s="7" t="s">
        <v>102</v>
      </c>
      <c r="BI3" s="7" t="s">
        <v>120</v>
      </c>
      <c r="BJ3" s="7" t="s">
        <v>24</v>
      </c>
      <c r="BK3" s="7" t="s">
        <v>125</v>
      </c>
      <c r="BL3" s="7" t="s">
        <v>126</v>
      </c>
      <c r="BM3" s="7" t="s">
        <v>128</v>
      </c>
      <c r="BN3" s="7" t="s">
        <v>129</v>
      </c>
      <c r="BO3" s="7" t="s">
        <v>41</v>
      </c>
      <c r="BP3" s="7" t="s">
        <v>130</v>
      </c>
      <c r="BQ3" s="7" t="s">
        <v>131</v>
      </c>
      <c r="BR3" s="7" t="s">
        <v>134</v>
      </c>
      <c r="BS3" s="7" t="s">
        <v>136</v>
      </c>
      <c r="BT3" s="7" t="s">
        <v>118</v>
      </c>
      <c r="BU3" s="7" t="s">
        <v>119</v>
      </c>
      <c r="BV3" s="7" t="s">
        <v>133</v>
      </c>
      <c r="BW3" s="3" t="s">
        <v>63</v>
      </c>
      <c r="BX3" s="3" t="s">
        <v>44</v>
      </c>
      <c r="BY3" s="3" t="s">
        <v>64</v>
      </c>
      <c r="BZ3" s="3" t="s">
        <v>65</v>
      </c>
      <c r="CA3" s="3" t="s">
        <v>56</v>
      </c>
      <c r="CB3" s="3" t="s">
        <v>1</v>
      </c>
      <c r="CC3" s="3">
        <v>2</v>
      </c>
      <c r="CD3" s="3" t="s">
        <v>75</v>
      </c>
      <c r="CE3" s="3"/>
      <c r="CF3" s="3" t="s">
        <v>2</v>
      </c>
      <c r="CG3" s="3" t="s">
        <v>1</v>
      </c>
      <c r="CH3" s="3" t="s">
        <v>7</v>
      </c>
      <c r="CI3" s="3" t="s">
        <v>112</v>
      </c>
      <c r="CJ3" s="3" t="s">
        <v>26</v>
      </c>
      <c r="CK3" s="3" t="s">
        <v>27</v>
      </c>
      <c r="CL3" s="3" t="s">
        <v>146</v>
      </c>
      <c r="CM3" s="3" t="s">
        <v>115</v>
      </c>
      <c r="CN3" s="3" t="s">
        <v>108</v>
      </c>
    </row>
    <row r="4" spans="1:92" ht="28.75" customHeight="1" x14ac:dyDescent="0.2">
      <c r="A4" s="4" t="s">
        <v>158</v>
      </c>
      <c r="B4" s="59" t="s">
        <v>72</v>
      </c>
      <c r="C4" s="59" t="s">
        <v>1</v>
      </c>
      <c r="D4" s="59">
        <v>1</v>
      </c>
      <c r="E4" s="59" t="s">
        <v>75</v>
      </c>
      <c r="F4" s="59"/>
      <c r="G4" s="59" t="s">
        <v>2</v>
      </c>
      <c r="H4" s="59" t="s">
        <v>1</v>
      </c>
      <c r="I4" s="59" t="s">
        <v>7</v>
      </c>
      <c r="J4" s="60" t="s">
        <v>150</v>
      </c>
      <c r="K4" s="60" t="s">
        <v>151</v>
      </c>
      <c r="L4" s="60" t="s">
        <v>149</v>
      </c>
      <c r="M4" s="60" t="s">
        <v>148</v>
      </c>
      <c r="N4" s="60" t="s">
        <v>147</v>
      </c>
      <c r="O4" s="59" t="s">
        <v>3</v>
      </c>
      <c r="P4" s="59" t="s">
        <v>79</v>
      </c>
      <c r="Q4" s="59" t="s">
        <v>62</v>
      </c>
      <c r="R4" s="59" t="s">
        <v>61</v>
      </c>
      <c r="S4" s="59"/>
      <c r="T4" s="61" t="s">
        <v>159</v>
      </c>
      <c r="U4" s="61" t="s">
        <v>80</v>
      </c>
      <c r="V4" s="61" t="s">
        <v>145</v>
      </c>
      <c r="W4" s="61" t="s">
        <v>45</v>
      </c>
      <c r="X4" s="61" t="s">
        <v>124</v>
      </c>
      <c r="Y4" s="61" t="s">
        <v>104</v>
      </c>
      <c r="Z4" s="61" t="s">
        <v>139</v>
      </c>
      <c r="AA4" s="61" t="s">
        <v>105</v>
      </c>
      <c r="AB4" s="61" t="s">
        <v>88</v>
      </c>
      <c r="AC4" s="61" t="s">
        <v>87</v>
      </c>
      <c r="AD4" s="61" t="s">
        <v>46</v>
      </c>
      <c r="AE4" s="61" t="s">
        <v>89</v>
      </c>
      <c r="AF4" s="61" t="s">
        <v>90</v>
      </c>
      <c r="AG4" s="61" t="s">
        <v>35</v>
      </c>
      <c r="AH4" s="61" t="s">
        <v>123</v>
      </c>
      <c r="AI4" s="61" t="s">
        <v>140</v>
      </c>
      <c r="AJ4" s="61" t="s">
        <v>15</v>
      </c>
      <c r="AK4" s="61" t="s">
        <v>43</v>
      </c>
      <c r="AL4" s="61" t="s">
        <v>48</v>
      </c>
      <c r="AM4" s="61" t="s">
        <v>160</v>
      </c>
      <c r="AN4" s="61" t="s">
        <v>152</v>
      </c>
      <c r="AO4" s="61" t="s">
        <v>153</v>
      </c>
      <c r="AP4" s="61" t="s">
        <v>91</v>
      </c>
      <c r="AQ4" s="61" t="s">
        <v>93</v>
      </c>
      <c r="AR4" s="61" t="s">
        <v>94</v>
      </c>
      <c r="AS4" s="61" t="s">
        <v>95</v>
      </c>
      <c r="AT4" s="61" t="s">
        <v>34</v>
      </c>
      <c r="AU4" s="61" t="s">
        <v>124</v>
      </c>
      <c r="AV4" s="61" t="s">
        <v>104</v>
      </c>
      <c r="AW4" s="61" t="s">
        <v>97</v>
      </c>
      <c r="AX4" s="61" t="s">
        <v>98</v>
      </c>
      <c r="AY4" s="61" t="s">
        <v>60</v>
      </c>
      <c r="AZ4" s="61" t="s">
        <v>99</v>
      </c>
      <c r="BA4" s="61" t="s">
        <v>100</v>
      </c>
      <c r="BB4" s="61" t="s">
        <v>82</v>
      </c>
      <c r="BC4" s="61" t="s">
        <v>54</v>
      </c>
      <c r="BD4" s="61" t="s">
        <v>42</v>
      </c>
      <c r="BE4" s="61" t="s">
        <v>29</v>
      </c>
      <c r="BF4" s="61" t="s">
        <v>57</v>
      </c>
      <c r="BG4" s="61" t="s">
        <v>101</v>
      </c>
      <c r="BH4" s="61" t="s">
        <v>102</v>
      </c>
      <c r="BI4" s="61" t="s">
        <v>120</v>
      </c>
      <c r="BJ4" s="61" t="s">
        <v>24</v>
      </c>
      <c r="BK4" s="61" t="s">
        <v>125</v>
      </c>
      <c r="BL4" s="61" t="s">
        <v>126</v>
      </c>
      <c r="BM4" s="61" t="s">
        <v>128</v>
      </c>
      <c r="BN4" s="61" t="s">
        <v>129</v>
      </c>
      <c r="BO4" s="61" t="s">
        <v>41</v>
      </c>
      <c r="BP4" s="61" t="s">
        <v>130</v>
      </c>
      <c r="BQ4" s="61" t="s">
        <v>131</v>
      </c>
      <c r="BR4" s="61" t="s">
        <v>134</v>
      </c>
      <c r="BS4" s="61" t="s">
        <v>136</v>
      </c>
      <c r="BT4" s="61" t="s">
        <v>118</v>
      </c>
      <c r="BU4" s="61" t="s">
        <v>119</v>
      </c>
      <c r="BV4" s="61" t="s">
        <v>133</v>
      </c>
      <c r="BW4" s="59" t="s">
        <v>63</v>
      </c>
      <c r="BX4" s="59" t="s">
        <v>44</v>
      </c>
      <c r="BY4" s="59" t="s">
        <v>64</v>
      </c>
      <c r="BZ4" s="59" t="s">
        <v>65</v>
      </c>
      <c r="CA4" s="59" t="s">
        <v>56</v>
      </c>
      <c r="CB4" s="59" t="s">
        <v>1</v>
      </c>
      <c r="CC4" s="59">
        <v>2</v>
      </c>
      <c r="CD4" s="59" t="s">
        <v>75</v>
      </c>
      <c r="CE4" s="59"/>
      <c r="CF4" s="59" t="s">
        <v>2</v>
      </c>
      <c r="CG4" s="59" t="s">
        <v>1</v>
      </c>
      <c r="CH4" s="59" t="s">
        <v>7</v>
      </c>
      <c r="CI4" s="59" t="s">
        <v>112</v>
      </c>
      <c r="CJ4" s="59" t="s">
        <v>26</v>
      </c>
      <c r="CK4" s="59" t="s">
        <v>27</v>
      </c>
      <c r="CL4" s="59" t="s">
        <v>157</v>
      </c>
      <c r="CM4" s="59" t="s">
        <v>115</v>
      </c>
      <c r="CN4" s="59" t="s">
        <v>108</v>
      </c>
    </row>
  </sheetData>
  <mergeCells count="16">
    <mergeCell ref="C1:CA1"/>
    <mergeCell ref="CB1:CN1"/>
    <mergeCell ref="C2:F2"/>
    <mergeCell ref="H2:I2"/>
    <mergeCell ref="J2:N2"/>
    <mergeCell ref="V2:AG2"/>
    <mergeCell ref="AH2:AM2"/>
    <mergeCell ref="AP2:AV2"/>
    <mergeCell ref="AW2:BH2"/>
    <mergeCell ref="BI2:BQ2"/>
    <mergeCell ref="BR2:BV2"/>
    <mergeCell ref="BW2:CA2"/>
    <mergeCell ref="CB2:CE2"/>
    <mergeCell ref="CG2:CH2"/>
    <mergeCell ref="CJ2:CK2"/>
    <mergeCell ref="CM2:CN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2:BL50"/>
  <sheetViews>
    <sheetView view="pageBreakPreview" zoomScale="115" zoomScaleNormal="115" zoomScaleSheetLayoutView="115" workbookViewId="0">
      <pane ySplit="1" topLeftCell="A25" activePane="bottomLeft" state="frozen"/>
      <selection pane="bottomLeft" activeCell="L26" sqref="L26:BJ26"/>
    </sheetView>
  </sheetViews>
  <sheetFormatPr defaultColWidth="9" defaultRowHeight="12" x14ac:dyDescent="0.2"/>
  <cols>
    <col min="1" max="66" width="1.453125" style="9" customWidth="1"/>
    <col min="67" max="16384" width="9" style="9"/>
  </cols>
  <sheetData>
    <row r="2" spans="1:62" ht="18" customHeight="1" x14ac:dyDescent="0.2">
      <c r="A2" s="72" t="str">
        <f>IF(VLOOKUP($F$8,選択リスト!$B$3:$CP$4,2,FALSE)=0,"",VLOOKUP($F$8,選択リスト!$B$3:$CP$4,2,FALSE))</f>
        <v>第</v>
      </c>
      <c r="B2" s="72"/>
      <c r="C2" s="72"/>
      <c r="D2" s="72"/>
      <c r="E2" s="72"/>
      <c r="F2" s="72">
        <f>IF(VLOOKUP($F$8,選択リスト!$B$3:$CP$4,3,FALSE)=0,"",VLOOKUP($F$8,選択リスト!$B$3:$CP$4,3,FALSE))</f>
        <v>1</v>
      </c>
      <c r="G2" s="72"/>
      <c r="H2" s="72"/>
      <c r="I2" s="72"/>
      <c r="J2" s="72"/>
      <c r="K2" s="72" t="str">
        <f>IF(VLOOKUP($F$8,選択リスト!$B$3:$CP$4,4,FALSE)=0,"",VLOOKUP($F$8,選択リスト!$B$3:$CP$4,4,FALSE))</f>
        <v>号様式</v>
      </c>
      <c r="L2" s="72"/>
      <c r="M2" s="72"/>
      <c r="N2" s="72"/>
      <c r="O2" s="72"/>
      <c r="P2" s="72" t="str">
        <f>IF(VLOOKUP($F$8,選択リスト!$B$3:$CP$4,5)=0,"",VLOOKUP($F$8,選択リスト!$B$3:$CP$4,5))</f>
        <v/>
      </c>
      <c r="Q2" s="72"/>
      <c r="R2" s="72"/>
      <c r="S2" s="72"/>
      <c r="T2" s="72"/>
      <c r="AB2" s="71" t="str">
        <f>IF(VLOOKUP($F$8,選択リスト!$B$3:$CP$4,6,FALSE)=0,"",VLOOKUP($F$8,選択リスト!$B$3:$CP$4,6,FALSE))</f>
        <v>収受</v>
      </c>
      <c r="AC2" s="71"/>
      <c r="AD2" s="71"/>
      <c r="AE2" s="71"/>
      <c r="AF2" s="71"/>
      <c r="AG2" s="71"/>
      <c r="AH2" s="71"/>
      <c r="AI2" s="71"/>
      <c r="AJ2" s="34"/>
      <c r="AK2" s="71"/>
      <c r="AL2" s="71"/>
      <c r="AM2" s="71" t="s">
        <v>5</v>
      </c>
      <c r="AN2" s="71"/>
      <c r="AO2" s="71"/>
      <c r="AP2" s="71"/>
      <c r="AQ2" s="71"/>
      <c r="AR2" s="71" t="s">
        <v>6</v>
      </c>
      <c r="AS2" s="71"/>
      <c r="AT2" s="71"/>
      <c r="AU2" s="71"/>
      <c r="AV2" s="71"/>
      <c r="AW2" s="34"/>
      <c r="AX2" s="71" t="s">
        <v>4</v>
      </c>
      <c r="AY2" s="71"/>
      <c r="BA2" s="72" t="str">
        <f>IF(VLOOKUP($F$8,選択リスト!$B$3:$CP$4,7,FALSE)=0,"",VLOOKUP($F$8,選択リスト!$B$3:$CP$4,7,FALSE))</f>
        <v>第</v>
      </c>
      <c r="BB2" s="72"/>
      <c r="BC2" s="72"/>
      <c r="BD2" s="71"/>
      <c r="BE2" s="71"/>
      <c r="BF2" s="71"/>
      <c r="BG2" s="71"/>
      <c r="BH2" s="71" t="str">
        <f>IF(VLOOKUP($F$8,選択リスト!$B$3:$CP$4,8,FALSE)=0,"",VLOOKUP($F$8,選択リスト!$B$3:$CP$4,8,FALSE))</f>
        <v>号</v>
      </c>
      <c r="BI2" s="71"/>
      <c r="BJ2" s="71"/>
    </row>
    <row r="3" spans="1:62" ht="18" customHeight="1" x14ac:dyDescent="0.2">
      <c r="A3" s="252" t="s">
        <v>8</v>
      </c>
      <c r="B3" s="253"/>
      <c r="C3" s="73" t="s">
        <v>150</v>
      </c>
      <c r="D3" s="74"/>
      <c r="E3" s="74"/>
      <c r="F3" s="74"/>
      <c r="G3" s="74"/>
      <c r="H3" s="75"/>
      <c r="I3" s="73" t="str">
        <f>IF(VLOOKUP($F$8,選択リスト!$B$3:$CP$4,10,FALSE)=0,"",VLOOKUP($F$8,選択リスト!$B$3:$CP$4,10,FALSE))</f>
        <v>課長</v>
      </c>
      <c r="J3" s="74"/>
      <c r="K3" s="74"/>
      <c r="L3" s="74"/>
      <c r="M3" s="74"/>
      <c r="N3" s="75"/>
      <c r="O3" s="73" t="str">
        <f>IF(VLOOKUP($F$8,選択リスト!$B$3:$CP$4,11,FALSE)=0,"",VLOOKUP($F$8,選択リスト!$B$3:$CP$4,11,FALSE))</f>
        <v>室長</v>
      </c>
      <c r="P3" s="74"/>
      <c r="Q3" s="74"/>
      <c r="R3" s="74"/>
      <c r="S3" s="74"/>
      <c r="T3" s="75"/>
      <c r="U3" s="73" t="str">
        <f>IF(VLOOKUP($F$8,選択リスト!$B$3:$CP$4,12,FALSE)=0,"",VLOOKUP($F$8,選択リスト!$B$3:$CP$4,12,FALSE))</f>
        <v>室員</v>
      </c>
      <c r="V3" s="74"/>
      <c r="W3" s="74"/>
      <c r="X3" s="74"/>
      <c r="Y3" s="74"/>
      <c r="Z3" s="75"/>
      <c r="AA3" s="73" t="str">
        <f>IF(VLOOKUP($F$8,選択リスト!$B$3:$CP$4,13,FALSE)=0,"",VLOOKUP($F$8,選択リスト!$B$3:$CP$4,13,FALSE))</f>
        <v>事務担当者</v>
      </c>
      <c r="AB3" s="74"/>
      <c r="AC3" s="74"/>
      <c r="AD3" s="74"/>
      <c r="AE3" s="74"/>
      <c r="AF3" s="75"/>
      <c r="AG3" s="37"/>
      <c r="AH3" s="38"/>
      <c r="AI3" s="76" t="str">
        <f>IF(VLOOKUP($F$8,選択リスト!$B$3:$CP$4,14,FALSE)=0,"",VLOOKUP($F$8,選択リスト!$B$3:$CP$4,14,FALSE))</f>
        <v>水栓番号</v>
      </c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42"/>
      <c r="BJ3" s="43"/>
    </row>
    <row r="4" spans="1:62" ht="26.15" customHeight="1" x14ac:dyDescent="0.2">
      <c r="A4" s="254"/>
      <c r="B4" s="255"/>
      <c r="C4" s="256"/>
      <c r="D4" s="216"/>
      <c r="E4" s="216"/>
      <c r="F4" s="216"/>
      <c r="G4" s="216"/>
      <c r="H4" s="257"/>
      <c r="I4" s="256"/>
      <c r="J4" s="216"/>
      <c r="K4" s="216"/>
      <c r="L4" s="216"/>
      <c r="M4" s="216"/>
      <c r="N4" s="257"/>
      <c r="O4" s="256"/>
      <c r="P4" s="216"/>
      <c r="Q4" s="216"/>
      <c r="R4" s="216"/>
      <c r="S4" s="216"/>
      <c r="T4" s="257"/>
      <c r="U4" s="256"/>
      <c r="V4" s="216"/>
      <c r="W4" s="216"/>
      <c r="X4" s="216"/>
      <c r="Y4" s="216"/>
      <c r="Z4" s="257"/>
      <c r="AA4" s="256"/>
      <c r="AB4" s="216"/>
      <c r="AC4" s="216"/>
      <c r="AD4" s="216"/>
      <c r="AE4" s="216"/>
      <c r="AF4" s="216"/>
      <c r="AG4" s="260"/>
      <c r="AH4" s="204"/>
      <c r="AI4" s="204"/>
      <c r="AJ4" s="204"/>
      <c r="AK4" s="204"/>
      <c r="AL4" s="204"/>
      <c r="AM4" s="204"/>
      <c r="AN4" s="204"/>
      <c r="AO4" s="204"/>
      <c r="AP4" s="204"/>
      <c r="AQ4" s="204"/>
      <c r="AR4" s="204"/>
      <c r="AS4" s="204"/>
      <c r="AT4" s="204"/>
      <c r="AU4" s="204"/>
      <c r="AV4" s="204"/>
      <c r="AW4" s="204"/>
      <c r="AX4" s="204"/>
      <c r="AY4" s="204"/>
      <c r="AZ4" s="204"/>
      <c r="BA4" s="204"/>
      <c r="BB4" s="204"/>
      <c r="BC4" s="204"/>
      <c r="BD4" s="204"/>
      <c r="BE4" s="204"/>
      <c r="BF4" s="204"/>
      <c r="BG4" s="204"/>
      <c r="BH4" s="204"/>
      <c r="BI4" s="204"/>
      <c r="BJ4" s="261"/>
    </row>
    <row r="5" spans="1:62" ht="26.15" customHeight="1" x14ac:dyDescent="0.2">
      <c r="A5" s="254"/>
      <c r="B5" s="255"/>
      <c r="C5" s="258"/>
      <c r="D5" s="80"/>
      <c r="E5" s="80"/>
      <c r="F5" s="80"/>
      <c r="G5" s="80"/>
      <c r="H5" s="259"/>
      <c r="I5" s="258"/>
      <c r="J5" s="80"/>
      <c r="K5" s="80"/>
      <c r="L5" s="80"/>
      <c r="M5" s="80"/>
      <c r="N5" s="259"/>
      <c r="O5" s="258"/>
      <c r="P5" s="80"/>
      <c r="Q5" s="80"/>
      <c r="R5" s="80"/>
      <c r="S5" s="80"/>
      <c r="T5" s="259"/>
      <c r="U5" s="258"/>
      <c r="V5" s="80"/>
      <c r="W5" s="80"/>
      <c r="X5" s="80"/>
      <c r="Y5" s="80"/>
      <c r="Z5" s="259"/>
      <c r="AA5" s="258"/>
      <c r="AB5" s="80"/>
      <c r="AC5" s="80"/>
      <c r="AD5" s="80"/>
      <c r="AE5" s="80"/>
      <c r="AF5" s="80"/>
      <c r="AG5" s="258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259"/>
    </row>
    <row r="6" spans="1:62" ht="10" customHeight="1" x14ac:dyDescent="0.2">
      <c r="A6" s="262" t="str">
        <f>IF(VLOOKUP($F$8,選択リスト!$B$3:$CP$4,15,FALSE)=0,"",VLOOKUP($F$8,選択リスト!$B$3:$CP$4,15,FALSE))</f>
        <v>給水装置工事申込書</v>
      </c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3"/>
      <c r="W6" s="263"/>
      <c r="X6" s="263"/>
      <c r="Y6" s="263"/>
      <c r="Z6" s="263"/>
      <c r="AA6" s="263"/>
      <c r="AB6" s="263"/>
      <c r="AC6" s="263"/>
      <c r="AD6" s="263"/>
      <c r="AE6" s="263"/>
      <c r="AF6" s="263"/>
      <c r="AG6" s="263"/>
      <c r="AH6" s="263"/>
      <c r="AI6" s="263"/>
      <c r="AJ6" s="263"/>
      <c r="AK6" s="263"/>
      <c r="AL6" s="263"/>
      <c r="AM6" s="263"/>
      <c r="AN6" s="263"/>
      <c r="AO6" s="263"/>
      <c r="AP6" s="263"/>
      <c r="AQ6" s="263"/>
      <c r="AR6" s="263"/>
      <c r="AS6" s="263"/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3"/>
      <c r="BE6" s="263"/>
      <c r="BF6" s="263"/>
      <c r="BG6" s="263"/>
      <c r="BH6" s="263"/>
      <c r="BI6" s="263"/>
      <c r="BJ6" s="264"/>
    </row>
    <row r="7" spans="1:62" ht="10" customHeight="1" x14ac:dyDescent="0.2">
      <c r="A7" s="265"/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6"/>
      <c r="AF7" s="266"/>
      <c r="AG7" s="266"/>
      <c r="AH7" s="266"/>
      <c r="AI7" s="266"/>
      <c r="AJ7" s="266"/>
      <c r="AK7" s="266"/>
      <c r="AL7" s="266"/>
      <c r="AM7" s="266"/>
      <c r="AN7" s="266"/>
      <c r="AO7" s="266"/>
      <c r="AP7" s="266"/>
      <c r="AQ7" s="266"/>
      <c r="AR7" s="266"/>
      <c r="AS7" s="266"/>
      <c r="AT7" s="266"/>
      <c r="AU7" s="266"/>
      <c r="AV7" s="266"/>
      <c r="AW7" s="266"/>
      <c r="AX7" s="266"/>
      <c r="AY7" s="266"/>
      <c r="AZ7" s="266"/>
      <c r="BA7" s="266"/>
      <c r="BB7" s="266"/>
      <c r="BC7" s="266"/>
      <c r="BD7" s="266"/>
      <c r="BE7" s="266"/>
      <c r="BF7" s="266"/>
      <c r="BG7" s="266"/>
      <c r="BH7" s="266"/>
      <c r="BI7" s="266"/>
      <c r="BJ7" s="267"/>
    </row>
    <row r="8" spans="1:62" ht="18" customHeight="1" x14ac:dyDescent="0.2">
      <c r="A8" s="77" t="str">
        <f>IF(VLOOKUP($F$8,選択リスト!$B$3:$CP$4,16,FALSE)=0,"",VLOOKUP($F$8,選択リスト!$B$3:$CP$4,16,FALSE))</f>
        <v>（申込先）</v>
      </c>
      <c r="B8" s="78"/>
      <c r="C8" s="78"/>
      <c r="D8" s="78"/>
      <c r="E8" s="78"/>
      <c r="F8" s="79" t="s">
        <v>72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80"/>
      <c r="AR8" s="80"/>
      <c r="AS8" s="80"/>
      <c r="AT8" s="81"/>
      <c r="AU8" s="81"/>
      <c r="AV8" s="81"/>
      <c r="AW8" s="41"/>
      <c r="AX8" s="80" t="s">
        <v>5</v>
      </c>
      <c r="AY8" s="80"/>
      <c r="AZ8" s="81"/>
      <c r="BA8" s="81"/>
      <c r="BB8" s="81"/>
      <c r="BC8" s="81"/>
      <c r="BD8" s="80" t="s">
        <v>9</v>
      </c>
      <c r="BE8" s="80"/>
      <c r="BF8" s="81"/>
      <c r="BG8" s="81"/>
      <c r="BH8" s="81"/>
      <c r="BI8" s="80" t="s">
        <v>11</v>
      </c>
      <c r="BJ8" s="82"/>
    </row>
    <row r="9" spans="1:62" ht="24" customHeight="1" x14ac:dyDescent="0.2">
      <c r="A9" s="10"/>
      <c r="B9" s="17"/>
      <c r="C9" s="17"/>
      <c r="D9" s="17"/>
      <c r="E9" s="17"/>
      <c r="F9" s="17"/>
      <c r="G9" s="17"/>
      <c r="H9" s="17"/>
      <c r="I9" s="17"/>
      <c r="J9" s="17"/>
      <c r="K9" s="29"/>
      <c r="L9" s="29"/>
      <c r="M9" s="29"/>
      <c r="N9" s="17"/>
      <c r="O9" s="17"/>
      <c r="P9" s="17"/>
      <c r="Q9" s="17"/>
      <c r="R9" s="17"/>
      <c r="S9" s="79" t="str">
        <f>IF(VLOOKUP($F$8,選択リスト!$B$3:$CP$4,17,FALSE)=0,"",VLOOKUP($F$8,選択リスト!$B$3:$CP$4,17,FALSE))</f>
        <v>（使用者）</v>
      </c>
      <c r="T9" s="79"/>
      <c r="U9" s="79"/>
      <c r="V9" s="79"/>
      <c r="W9" s="79"/>
      <c r="X9" s="79"/>
      <c r="Y9" s="83" t="s">
        <v>12</v>
      </c>
      <c r="Z9" s="83"/>
      <c r="AA9" s="83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44"/>
    </row>
    <row r="10" spans="1:62" ht="12" customHeight="1" x14ac:dyDescent="0.2">
      <c r="A10" s="10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85" t="s">
        <v>13</v>
      </c>
      <c r="Z10" s="85"/>
      <c r="AA10" s="85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45"/>
    </row>
    <row r="11" spans="1:62" ht="27" customHeight="1" x14ac:dyDescent="0.2">
      <c r="A11" s="10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83" t="s">
        <v>14</v>
      </c>
      <c r="Z11" s="83"/>
      <c r="AA11" s="83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45"/>
    </row>
    <row r="12" spans="1:62" ht="15" customHeight="1" x14ac:dyDescent="0.2">
      <c r="A12" s="10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87" t="s">
        <v>17</v>
      </c>
      <c r="Z12" s="87"/>
      <c r="AA12" s="87"/>
      <c r="AB12" s="17"/>
      <c r="AC12" s="88"/>
      <c r="AD12" s="88"/>
      <c r="AE12" s="88"/>
      <c r="AF12" s="88"/>
      <c r="AG12" s="88"/>
      <c r="AH12" s="88"/>
      <c r="AI12" s="39"/>
      <c r="AJ12" s="17" t="s">
        <v>0</v>
      </c>
      <c r="AK12" s="17"/>
      <c r="AL12" s="88"/>
      <c r="AM12" s="88"/>
      <c r="AN12" s="88"/>
      <c r="AO12" s="88"/>
      <c r="AP12" s="88"/>
      <c r="AQ12" s="88"/>
      <c r="AR12" s="88"/>
      <c r="AS12" s="17"/>
      <c r="AT12" s="17" t="s">
        <v>0</v>
      </c>
      <c r="AU12" s="17"/>
      <c r="AV12" s="88"/>
      <c r="AW12" s="88"/>
      <c r="AX12" s="88"/>
      <c r="AY12" s="88"/>
      <c r="AZ12" s="88"/>
      <c r="BA12" s="88"/>
      <c r="BB12" s="88"/>
      <c r="BC12" s="78" t="str">
        <f>IF(VLOOKUP($F$8,選択リスト!$B$3:$CP$4,18,FALSE)=0,"",VLOOKUP($F$8,選択リスト!$B$3:$CP$4,18,FALSE))</f>
        <v/>
      </c>
      <c r="BD12" s="78"/>
      <c r="BE12" s="78"/>
      <c r="BF12" s="78"/>
      <c r="BG12" s="78"/>
      <c r="BH12" s="78"/>
      <c r="BI12" s="78"/>
      <c r="BJ12" s="89"/>
    </row>
    <row r="13" spans="1:62" ht="25" customHeight="1" x14ac:dyDescent="0.2">
      <c r="A13" s="268" t="str">
        <f>IF(VLOOKUP($F$8,選択リスト!$B$3:$CP$4,19,FALSE)=0,"",VLOOKUP($F$8,選択リスト!$B$3:$CP$4,19,FALSE))</f>
        <v>　私は、次の指定給水装置工事事業者に、給水装置工事の申込手続及び施工に関する一切を委任し、工事を申込みます。なお、給水装置工事の施工にあたっては、給水条例をはじめとする関係法令等の遵守を徹底します。　　　　　　　　　
　また、給水装置工事の申込にあたって、以下の選択事項について誓約・同意いたします。当該給水装置の権利移転をした際は、継承者に本書の事項を遵守させます。</v>
      </c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69"/>
      <c r="AA13" s="269"/>
      <c r="AB13" s="269"/>
      <c r="AC13" s="269"/>
      <c r="AD13" s="269"/>
      <c r="AE13" s="269"/>
      <c r="AF13" s="269"/>
      <c r="AG13" s="269"/>
      <c r="AH13" s="269"/>
      <c r="AI13" s="269"/>
      <c r="AJ13" s="269"/>
      <c r="AK13" s="269"/>
      <c r="AL13" s="269"/>
      <c r="AM13" s="269"/>
      <c r="AN13" s="269"/>
      <c r="AO13" s="269"/>
      <c r="AP13" s="269"/>
      <c r="AQ13" s="269"/>
      <c r="AR13" s="269"/>
      <c r="AS13" s="269"/>
      <c r="AT13" s="269"/>
      <c r="AU13" s="269"/>
      <c r="AV13" s="269"/>
      <c r="AW13" s="269"/>
      <c r="AX13" s="269"/>
      <c r="AY13" s="269"/>
      <c r="AZ13" s="269"/>
      <c r="BA13" s="269"/>
      <c r="BB13" s="269"/>
      <c r="BC13" s="269"/>
      <c r="BD13" s="269"/>
      <c r="BE13" s="269"/>
      <c r="BF13" s="269"/>
      <c r="BG13" s="269"/>
      <c r="BH13" s="269"/>
      <c r="BI13" s="269"/>
      <c r="BJ13" s="270"/>
    </row>
    <row r="14" spans="1:62" ht="25" customHeight="1" x14ac:dyDescent="0.2">
      <c r="A14" s="271"/>
      <c r="B14" s="272"/>
      <c r="C14" s="272"/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  <c r="AG14" s="272"/>
      <c r="AH14" s="272"/>
      <c r="AI14" s="272"/>
      <c r="AJ14" s="272"/>
      <c r="AK14" s="272"/>
      <c r="AL14" s="272"/>
      <c r="AM14" s="272"/>
      <c r="AN14" s="272"/>
      <c r="AO14" s="272"/>
      <c r="AP14" s="272"/>
      <c r="AQ14" s="272"/>
      <c r="AR14" s="272"/>
      <c r="AS14" s="272"/>
      <c r="AT14" s="272"/>
      <c r="AU14" s="272"/>
      <c r="AV14" s="272"/>
      <c r="AW14" s="272"/>
      <c r="AX14" s="272"/>
      <c r="AY14" s="272"/>
      <c r="AZ14" s="272"/>
      <c r="BA14" s="272"/>
      <c r="BB14" s="272"/>
      <c r="BC14" s="272"/>
      <c r="BD14" s="272"/>
      <c r="BE14" s="272"/>
      <c r="BF14" s="272"/>
      <c r="BG14" s="272"/>
      <c r="BH14" s="272"/>
      <c r="BI14" s="272"/>
      <c r="BJ14" s="273"/>
    </row>
    <row r="15" spans="1:62" ht="24" customHeight="1" x14ac:dyDescent="0.2">
      <c r="A15" s="90" t="str">
        <f>IF(VLOOKUP($F$8,選択リスト!$B$3:$CP$4,20,FALSE)=0,"",VLOOKUP($F$8,選択リスト!$B$3:$CP$4,20,FALSE))</f>
        <v>工事場所</v>
      </c>
      <c r="B15" s="91"/>
      <c r="C15" s="91"/>
      <c r="D15" s="91"/>
      <c r="E15" s="91"/>
      <c r="F15" s="91"/>
      <c r="G15" s="91"/>
      <c r="H15" s="92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4"/>
    </row>
    <row r="16" spans="1:62" ht="18" customHeight="1" x14ac:dyDescent="0.2">
      <c r="A16" s="95" t="s">
        <v>18</v>
      </c>
      <c r="B16" s="96"/>
      <c r="C16" s="96"/>
      <c r="D16" s="96"/>
      <c r="E16" s="96"/>
      <c r="F16" s="96"/>
      <c r="G16" s="96"/>
      <c r="H16" s="27"/>
      <c r="I16" s="28"/>
      <c r="J16" s="97" t="s">
        <v>135</v>
      </c>
      <c r="K16" s="97"/>
      <c r="L16" s="97"/>
      <c r="M16" s="97"/>
      <c r="N16" s="98"/>
      <c r="O16" s="98"/>
      <c r="P16" s="98"/>
      <c r="Q16" s="98" t="s">
        <v>137</v>
      </c>
      <c r="R16" s="98"/>
      <c r="S16" s="98"/>
      <c r="T16" s="33"/>
      <c r="U16" s="28"/>
      <c r="V16" s="97" t="s">
        <v>138</v>
      </c>
      <c r="W16" s="97"/>
      <c r="X16" s="97"/>
      <c r="Y16" s="97"/>
      <c r="Z16" s="97"/>
      <c r="AA16" s="97"/>
      <c r="AB16" s="97"/>
      <c r="AC16" s="97"/>
      <c r="AD16" s="98"/>
      <c r="AE16" s="98"/>
      <c r="AF16" s="98"/>
      <c r="AG16" s="97" t="s">
        <v>31</v>
      </c>
      <c r="AH16" s="97"/>
      <c r="AI16" s="97"/>
      <c r="AJ16" s="98"/>
      <c r="AK16" s="98"/>
      <c r="AL16" s="98"/>
      <c r="AM16" s="97" t="s">
        <v>20</v>
      </c>
      <c r="AN16" s="97"/>
      <c r="AO16" s="99"/>
      <c r="AP16" s="33"/>
      <c r="AQ16" s="28"/>
      <c r="AR16" s="98" t="s">
        <v>103</v>
      </c>
      <c r="AS16" s="98"/>
      <c r="AT16" s="98"/>
      <c r="AU16" s="98"/>
      <c r="AV16" s="98"/>
      <c r="AW16" s="97"/>
      <c r="AX16" s="97"/>
      <c r="AY16" s="97"/>
      <c r="AZ16" s="97"/>
      <c r="BA16" s="97"/>
      <c r="BB16" s="97"/>
      <c r="BC16" s="97"/>
      <c r="BD16" s="98" t="s">
        <v>104</v>
      </c>
      <c r="BE16" s="100"/>
      <c r="BF16" s="28"/>
      <c r="BG16" s="28"/>
      <c r="BH16" s="98" t="s">
        <v>71</v>
      </c>
      <c r="BI16" s="98"/>
      <c r="BJ16" s="101"/>
    </row>
    <row r="17" spans="1:64" ht="24" customHeight="1" x14ac:dyDescent="0.2">
      <c r="A17" s="274" t="str">
        <f>IF(VLOOKUP($F$8,選択リスト!$B$3:$CP$4,21,FALSE)=0,"",VLOOKUP($F$8,選択リスト!$B$3:$CP$4,21,FALSE))</f>
        <v>指定給水
装置工事
事業者</v>
      </c>
      <c r="B17" s="275"/>
      <c r="C17" s="275"/>
      <c r="D17" s="275"/>
      <c r="E17" s="275"/>
      <c r="F17" s="275"/>
      <c r="G17" s="276"/>
      <c r="H17" s="102" t="str">
        <f>IF(VLOOKUP($F$8,選択リスト!$B$3:$CP$4,25,FALSE)=0,"",VLOOKUP($F$8,選択リスト!$B$3:$CP$4,25,FALSE))</f>
        <v>住　　所</v>
      </c>
      <c r="I17" s="103"/>
      <c r="J17" s="103"/>
      <c r="K17" s="103"/>
      <c r="L17" s="103"/>
      <c r="M17" s="104"/>
      <c r="N17" s="105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7"/>
    </row>
    <row r="18" spans="1:64" ht="24" customHeight="1" x14ac:dyDescent="0.2">
      <c r="A18" s="277"/>
      <c r="B18" s="278"/>
      <c r="C18" s="278"/>
      <c r="D18" s="278"/>
      <c r="E18" s="278"/>
      <c r="F18" s="278"/>
      <c r="G18" s="279"/>
      <c r="H18" s="108" t="str">
        <f>IF(VLOOKUP($F$8,選択リスト!$B$3:$CP$4,26,FALSE)=0,"",VLOOKUP($F$8,選択リスト!$B$3:$CP$4,26,FALSE))</f>
        <v>事業者名</v>
      </c>
      <c r="I18" s="109"/>
      <c r="J18" s="109"/>
      <c r="K18" s="109"/>
      <c r="L18" s="109"/>
      <c r="M18" s="110"/>
      <c r="N18" s="111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3"/>
    </row>
    <row r="19" spans="1:64" ht="13.5" customHeight="1" x14ac:dyDescent="0.2">
      <c r="A19" s="277"/>
      <c r="B19" s="278"/>
      <c r="C19" s="278"/>
      <c r="D19" s="278"/>
      <c r="E19" s="278"/>
      <c r="F19" s="278"/>
      <c r="G19" s="279"/>
      <c r="H19" s="108" t="str">
        <f>IF(VLOOKUP($F$8,選択リスト!$B$3:$CP$4,27,FALSE)=0,"",VLOOKUP($F$8,選択リスト!$B$3:$CP$4,27,FALSE))</f>
        <v>代 表 者</v>
      </c>
      <c r="I19" s="109"/>
      <c r="J19" s="109"/>
      <c r="K19" s="109"/>
      <c r="L19" s="109"/>
      <c r="M19" s="110"/>
      <c r="N19" s="280"/>
      <c r="O19" s="281"/>
      <c r="P19" s="281"/>
      <c r="Q19" s="281"/>
      <c r="R19" s="281"/>
      <c r="S19" s="281"/>
      <c r="T19" s="281"/>
      <c r="U19" s="281"/>
      <c r="V19" s="281"/>
      <c r="W19" s="281"/>
      <c r="X19" s="281"/>
      <c r="Y19" s="281"/>
      <c r="Z19" s="281"/>
      <c r="AA19" s="281"/>
      <c r="AB19" s="282"/>
      <c r="AC19" s="108" t="str">
        <f>IF(VLOOKUP($F$8,選択リスト!$B$3:$CP$4,28,FALSE)=0,"",VLOOKUP($F$8,選択リスト!$B$3:$CP$4,28,FALSE))</f>
        <v>電話（代表番号）</v>
      </c>
      <c r="AD19" s="109"/>
      <c r="AE19" s="109"/>
      <c r="AF19" s="109"/>
      <c r="AG19" s="109"/>
      <c r="AH19" s="109"/>
      <c r="AI19" s="109"/>
      <c r="AJ19" s="110"/>
      <c r="AK19" s="114"/>
      <c r="AL19" s="115"/>
      <c r="AM19" s="115"/>
      <c r="AN19" s="115"/>
      <c r="AO19" s="115"/>
      <c r="AP19" s="115"/>
      <c r="AQ19" s="115"/>
      <c r="AR19" s="115"/>
      <c r="AS19" s="40" t="s">
        <v>0</v>
      </c>
      <c r="AT19" s="115"/>
      <c r="AU19" s="115"/>
      <c r="AV19" s="115"/>
      <c r="AW19" s="115"/>
      <c r="AX19" s="115"/>
      <c r="AY19" s="115"/>
      <c r="AZ19" s="115"/>
      <c r="BA19" s="115"/>
      <c r="BB19" s="40" t="s">
        <v>0</v>
      </c>
      <c r="BC19" s="116"/>
      <c r="BD19" s="116"/>
      <c r="BE19" s="116"/>
      <c r="BF19" s="116"/>
      <c r="BG19" s="116"/>
      <c r="BH19" s="116"/>
      <c r="BI19" s="116"/>
      <c r="BJ19" s="117"/>
    </row>
    <row r="20" spans="1:64" ht="13.5" customHeight="1" x14ac:dyDescent="0.2">
      <c r="A20" s="118" t="str">
        <f>IF(VLOOKUP($F$8,選択リスト!$B$3:$CP$4,22,FALSE)=0,"",VLOOKUP($F$8,選択リスト!$B$3:$CP$4,22,FALSE))</f>
        <v>指定番号</v>
      </c>
      <c r="B20" s="119"/>
      <c r="C20" s="119"/>
      <c r="D20" s="119"/>
      <c r="E20" s="119"/>
      <c r="F20" s="119"/>
      <c r="G20" s="120"/>
      <c r="H20" s="108"/>
      <c r="I20" s="109"/>
      <c r="J20" s="109"/>
      <c r="K20" s="109"/>
      <c r="L20" s="109"/>
      <c r="M20" s="110"/>
      <c r="N20" s="283"/>
      <c r="O20" s="284"/>
      <c r="P20" s="284"/>
      <c r="Q20" s="284"/>
      <c r="R20" s="284"/>
      <c r="S20" s="284"/>
      <c r="T20" s="284"/>
      <c r="U20" s="284"/>
      <c r="V20" s="284"/>
      <c r="W20" s="284"/>
      <c r="X20" s="284"/>
      <c r="Y20" s="284"/>
      <c r="Z20" s="284"/>
      <c r="AA20" s="284"/>
      <c r="AB20" s="285"/>
      <c r="AC20" s="108" t="str">
        <f>IF(VLOOKUP($F$8,選択リスト!$B$3:$CP$4,29,FALSE)=0,"",VLOOKUP($F$8,選択リスト!$B$3:$CP$4,29,FALSE))</f>
        <v>ＦＡＸ番号</v>
      </c>
      <c r="AD20" s="109"/>
      <c r="AE20" s="109"/>
      <c r="AF20" s="109"/>
      <c r="AG20" s="109"/>
      <c r="AH20" s="109"/>
      <c r="AI20" s="109"/>
      <c r="AJ20" s="110"/>
      <c r="AK20" s="114"/>
      <c r="AL20" s="115"/>
      <c r="AM20" s="115"/>
      <c r="AN20" s="115"/>
      <c r="AO20" s="115"/>
      <c r="AP20" s="115"/>
      <c r="AQ20" s="115"/>
      <c r="AR20" s="115"/>
      <c r="AS20" s="40" t="s">
        <v>0</v>
      </c>
      <c r="AT20" s="115"/>
      <c r="AU20" s="115"/>
      <c r="AV20" s="115"/>
      <c r="AW20" s="115"/>
      <c r="AX20" s="115"/>
      <c r="AY20" s="115"/>
      <c r="AZ20" s="115"/>
      <c r="BA20" s="115"/>
      <c r="BB20" s="40" t="s">
        <v>0</v>
      </c>
      <c r="BC20" s="116"/>
      <c r="BD20" s="116"/>
      <c r="BE20" s="116"/>
      <c r="BF20" s="116"/>
      <c r="BG20" s="116"/>
      <c r="BH20" s="116"/>
      <c r="BI20" s="116"/>
      <c r="BJ20" s="117"/>
    </row>
    <row r="21" spans="1:64" ht="13.5" customHeight="1" x14ac:dyDescent="0.2">
      <c r="A21" s="11" t="str">
        <f>IF(VLOOKUP($F$8,選択リスト!$B$3:$CP$4,23,FALSE)=0,"",VLOOKUP($F$8,選択リスト!$B$3:$CP$4,23,FALSE))</f>
        <v>(</v>
      </c>
      <c r="B21" s="78"/>
      <c r="C21" s="78"/>
      <c r="D21" s="78"/>
      <c r="E21" s="78"/>
      <c r="F21" s="78"/>
      <c r="G21" s="23" t="str">
        <f>IF(VLOOKUP($F$8,選択リスト!$B$3:$CP$4,24,FALSE)=0,"",VLOOKUP($F$8,選択リスト!$B$3:$CP$4,24,FALSE))</f>
        <v>)</v>
      </c>
      <c r="H21" s="108" t="str">
        <f>IF(VLOOKUP($F$8,選択リスト!$B$3:$CP$4,30,FALSE)=0,"",VLOOKUP($F$8,選択リスト!$B$3:$CP$4,30,FALSE))</f>
        <v>主任技術者</v>
      </c>
      <c r="I21" s="109"/>
      <c r="J21" s="109"/>
      <c r="K21" s="109"/>
      <c r="L21" s="109"/>
      <c r="M21" s="110"/>
      <c r="N21" s="280"/>
      <c r="O21" s="281"/>
      <c r="P21" s="281"/>
      <c r="Q21" s="281"/>
      <c r="R21" s="281"/>
      <c r="S21" s="281"/>
      <c r="T21" s="281"/>
      <c r="U21" s="281"/>
      <c r="V21" s="281"/>
      <c r="W21" s="281"/>
      <c r="X21" s="281"/>
      <c r="Y21" s="281"/>
      <c r="Z21" s="281"/>
      <c r="AA21" s="281"/>
      <c r="AB21" s="282"/>
      <c r="AC21" s="108" t="str">
        <f>IF(VLOOKUP($F$8,選択リスト!$B$3:$CP$4,31,FALSE)=0,"",VLOOKUP($F$8,選択リスト!$B$3:$CP$4,31,FALSE))</f>
        <v>電話（担当者）</v>
      </c>
      <c r="AD21" s="109"/>
      <c r="AE21" s="109"/>
      <c r="AF21" s="109"/>
      <c r="AG21" s="109"/>
      <c r="AH21" s="109"/>
      <c r="AI21" s="109"/>
      <c r="AJ21" s="110"/>
      <c r="AK21" s="114"/>
      <c r="AL21" s="115"/>
      <c r="AM21" s="115"/>
      <c r="AN21" s="115"/>
      <c r="AO21" s="115"/>
      <c r="AP21" s="115"/>
      <c r="AQ21" s="115"/>
      <c r="AR21" s="115"/>
      <c r="AS21" s="40" t="s">
        <v>0</v>
      </c>
      <c r="AT21" s="115"/>
      <c r="AU21" s="115"/>
      <c r="AV21" s="115"/>
      <c r="AW21" s="115"/>
      <c r="AX21" s="115"/>
      <c r="AY21" s="115"/>
      <c r="AZ21" s="115"/>
      <c r="BA21" s="115"/>
      <c r="BB21" s="40" t="s">
        <v>0</v>
      </c>
      <c r="BC21" s="116"/>
      <c r="BD21" s="116"/>
      <c r="BE21" s="116"/>
      <c r="BF21" s="116"/>
      <c r="BG21" s="116"/>
      <c r="BH21" s="116"/>
      <c r="BI21" s="116"/>
      <c r="BJ21" s="117"/>
    </row>
    <row r="22" spans="1:64" ht="13" customHeight="1" x14ac:dyDescent="0.2">
      <c r="A22" s="121"/>
      <c r="B22" s="122"/>
      <c r="C22" s="122"/>
      <c r="D22" s="122"/>
      <c r="E22" s="122"/>
      <c r="F22" s="122"/>
      <c r="G22" s="123"/>
      <c r="H22" s="124"/>
      <c r="I22" s="125"/>
      <c r="J22" s="125"/>
      <c r="K22" s="125"/>
      <c r="L22" s="125"/>
      <c r="M22" s="126"/>
      <c r="N22" s="286"/>
      <c r="O22" s="287"/>
      <c r="P22" s="287"/>
      <c r="Q22" s="287"/>
      <c r="R22" s="287"/>
      <c r="S22" s="287"/>
      <c r="T22" s="287"/>
      <c r="U22" s="287"/>
      <c r="V22" s="287"/>
      <c r="W22" s="287"/>
      <c r="X22" s="287"/>
      <c r="Y22" s="287"/>
      <c r="Z22" s="287"/>
      <c r="AA22" s="287"/>
      <c r="AB22" s="288"/>
      <c r="AC22" s="124" t="str">
        <f>IF(VLOOKUP($F$8,選択リスト!$B$3:$CP$4,32,FALSE)=0,"",VLOOKUP($F$8,選択リスト!$B$3:$CP$4,32,FALSE))</f>
        <v>その他メール等</v>
      </c>
      <c r="AD22" s="125"/>
      <c r="AE22" s="125"/>
      <c r="AF22" s="125"/>
      <c r="AG22" s="125"/>
      <c r="AH22" s="125"/>
      <c r="AI22" s="125"/>
      <c r="AJ22" s="126"/>
      <c r="AK22" s="127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9"/>
    </row>
    <row r="23" spans="1:64" ht="24" customHeight="1" x14ac:dyDescent="0.2">
      <c r="A23" s="289" t="str">
        <f>IF(VLOOKUP($F$8,選択リスト!$B$3:$CP$4,33,FALSE)=0,"",VLOOKUP($F$8,選択リスト!$B$3:$CP$4,33,FALSE))</f>
        <v>選択事項</v>
      </c>
      <c r="B23" s="290"/>
      <c r="C23" s="290"/>
      <c r="D23" s="290"/>
      <c r="E23" s="290"/>
      <c r="F23" s="290"/>
      <c r="G23" s="291"/>
      <c r="H23" s="130"/>
      <c r="I23" s="131"/>
      <c r="J23" s="131"/>
      <c r="K23" s="132"/>
      <c r="L23" s="133" t="str">
        <f>IF(VLOOKUP($F$8,選択リスト!$B$3:$CP$4,35,FALSE)=0,"",VLOOKUP($F$8,選択リスト!$B$3:$CP$4,35,FALSE))</f>
        <v>（新設・改造の場合）
　分岐から量水器までの管種・口径等の配管情報について公開することに同意します。　　　　　</v>
      </c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  <c r="BJ23" s="135"/>
      <c r="BL23" s="49"/>
    </row>
    <row r="24" spans="1:64" ht="24" customHeight="1" x14ac:dyDescent="0.2">
      <c r="A24" s="292"/>
      <c r="B24" s="293"/>
      <c r="C24" s="293"/>
      <c r="D24" s="293"/>
      <c r="E24" s="293"/>
      <c r="F24" s="293"/>
      <c r="G24" s="294"/>
      <c r="H24" s="136"/>
      <c r="I24" s="137"/>
      <c r="J24" s="137"/>
      <c r="K24" s="138"/>
      <c r="L24" s="139" t="str">
        <f>IF(VLOOKUP($F$8,選択リスト!$B$3:$CP$4,36,FALSE)=0,"",VLOOKUP($F$8,選択リスト!$B$3:$CP$4,36,FALSE))</f>
        <v>（新設・改造の場合）
　今後、内線改造等を行う際は、必ず指定給水装置工事事業者に依頼することを誓約します。</v>
      </c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  <c r="BI24" s="140"/>
      <c r="BJ24" s="141"/>
      <c r="BL24" s="49"/>
    </row>
    <row r="25" spans="1:64" ht="36" customHeight="1" x14ac:dyDescent="0.2">
      <c r="A25" s="295" t="str">
        <f>IF(VLOOKUP($F$8,選択リスト!$B$3:$CP$4,34,FALSE)=0,"",VLOOKUP($F$8,選択リスト!$B$3:$CP$4,34,FALSE))</f>
        <v xml:space="preserve">
※該当項目の□にチェック記入</v>
      </c>
      <c r="B25" s="296"/>
      <c r="C25" s="296"/>
      <c r="D25" s="296"/>
      <c r="E25" s="296"/>
      <c r="F25" s="296"/>
      <c r="G25" s="297"/>
      <c r="H25" s="142"/>
      <c r="I25" s="137"/>
      <c r="J25" s="137"/>
      <c r="K25" s="138"/>
      <c r="L25" s="139" t="str">
        <f>IF(VLOOKUP($F$8,選択リスト!$B$3:$CP$4,37,FALSE)=0,"",VLOOKUP($F$8,選択リスト!$B$3:$CP$4,37,FALSE))</f>
        <v>（受水槽を設置しない場合）
　貯水機能を有していないため、計画的及び緊急の断水時等のやむを得ない場合には、水の使用ができなくなることを承諾し、異議申し立てを行わないことを誓約します。</v>
      </c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1"/>
      <c r="BL25" s="49"/>
    </row>
    <row r="26" spans="1:64" ht="35.4" customHeight="1" x14ac:dyDescent="0.2">
      <c r="A26" s="298"/>
      <c r="B26" s="299"/>
      <c r="C26" s="299"/>
      <c r="D26" s="299"/>
      <c r="E26" s="299"/>
      <c r="F26" s="299"/>
      <c r="G26" s="300"/>
      <c r="H26" s="143"/>
      <c r="I26" s="144"/>
      <c r="J26" s="145"/>
      <c r="K26" s="146"/>
      <c r="L26" s="147" t="str">
        <f>IF(VLOOKUP($F$8,選択リスト!$B$3:$CP$4,38,FALSE)=0,"",VLOOKUP($F$8,選択リスト!$B$3:$CP$4,38,FALSE))</f>
        <v>（権利関係の同意事項等）
　本申込に係る権利関係の事項については、全ての権利関係者より同意等を取得済みです。また、権利関係に関して、当事者間で紛争が生じた場合は、申込者の責任において解決します。</v>
      </c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9"/>
      <c r="BL26" s="49"/>
    </row>
    <row r="27" spans="1:64" ht="46.75" customHeight="1" x14ac:dyDescent="0.2">
      <c r="A27" s="295"/>
      <c r="B27" s="296"/>
      <c r="C27" s="296"/>
      <c r="D27" s="296"/>
      <c r="E27" s="296"/>
      <c r="F27" s="296"/>
      <c r="G27" s="297"/>
      <c r="H27" s="150"/>
      <c r="I27" s="151"/>
      <c r="J27" s="151"/>
      <c r="K27" s="152"/>
      <c r="L27" s="153" t="s">
        <v>154</v>
      </c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  <c r="BI27" s="154"/>
      <c r="BJ27" s="155"/>
      <c r="BL27" s="49"/>
    </row>
    <row r="28" spans="1:64" ht="36" customHeight="1" x14ac:dyDescent="0.2">
      <c r="A28" s="301"/>
      <c r="B28" s="296"/>
      <c r="C28" s="296"/>
      <c r="D28" s="296"/>
      <c r="E28" s="296"/>
      <c r="F28" s="296"/>
      <c r="G28" s="302"/>
      <c r="H28" s="156"/>
      <c r="I28" s="157"/>
      <c r="J28" s="157"/>
      <c r="K28" s="158"/>
      <c r="L28" s="159" t="s">
        <v>68</v>
      </c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/>
      <c r="BB28" s="160"/>
      <c r="BC28" s="160"/>
      <c r="BD28" s="160"/>
      <c r="BE28" s="160"/>
      <c r="BF28" s="160"/>
      <c r="BG28" s="160"/>
      <c r="BH28" s="160"/>
      <c r="BI28" s="160"/>
      <c r="BJ28" s="161"/>
      <c r="BL28" s="49"/>
    </row>
    <row r="29" spans="1:64" ht="18" customHeight="1" x14ac:dyDescent="0.2">
      <c r="A29" s="162" t="s">
        <v>156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163"/>
      <c r="AS29" s="163"/>
      <c r="AT29" s="163"/>
      <c r="AU29" s="163"/>
      <c r="AV29" s="163"/>
      <c r="AW29" s="163"/>
      <c r="AX29" s="163"/>
      <c r="AY29" s="163"/>
      <c r="AZ29" s="163"/>
      <c r="BA29" s="163"/>
      <c r="BB29" s="163"/>
      <c r="BC29" s="163"/>
      <c r="BD29" s="163"/>
      <c r="BE29" s="163"/>
      <c r="BF29" s="163"/>
      <c r="BG29" s="163"/>
      <c r="BH29" s="163"/>
      <c r="BI29" s="163"/>
      <c r="BJ29" s="164"/>
    </row>
    <row r="30" spans="1:64" ht="12" customHeight="1" x14ac:dyDescent="0.2">
      <c r="A30" s="303" t="str">
        <f>IF(VLOOKUP($F$8,選択リスト!$B$3:$CP$4,40,FALSE)=0,"",VLOOKUP($F$8,選択リスト!$B$3:$CP$4,40,FALSE))</f>
        <v>（公道内給水管の寄付）
給水にあたり公道内に布設した水道管は町に寄付いたします。なおそのものの権利主張については、異議を申し立てません。</v>
      </c>
      <c r="B30" s="234"/>
      <c r="C30" s="234"/>
      <c r="D30" s="234"/>
      <c r="E30" s="234"/>
      <c r="F30" s="234"/>
      <c r="G30" s="304"/>
      <c r="H30" s="108" t="s">
        <v>21</v>
      </c>
      <c r="I30" s="109"/>
      <c r="J30" s="109"/>
      <c r="K30" s="110"/>
      <c r="L30" s="165"/>
      <c r="M30" s="166"/>
      <c r="N30" s="166"/>
      <c r="O30" s="166"/>
      <c r="P30" s="166"/>
      <c r="Q30" s="166"/>
      <c r="R30" s="166" t="s">
        <v>5</v>
      </c>
      <c r="S30" s="166"/>
      <c r="T30" s="166"/>
      <c r="U30" s="166"/>
      <c r="V30" s="166"/>
      <c r="W30" s="166" t="s">
        <v>6</v>
      </c>
      <c r="X30" s="166"/>
      <c r="Y30" s="166"/>
      <c r="Z30" s="166"/>
      <c r="AA30" s="166"/>
      <c r="AB30" s="166"/>
      <c r="AC30" s="166" t="s">
        <v>4</v>
      </c>
      <c r="AD30" s="166"/>
      <c r="AE30" s="167"/>
      <c r="AF30" s="177" t="str">
        <f>IF(VLOOKUP($F$8,選択リスト!$B$3:$CP$4,41,FALSE)=0,"",VLOOKUP($F$8,選択リスト!$B$3:$CP$4,41,FALSE))</f>
        <v>権利関係者取得済同意事項</v>
      </c>
      <c r="AG30" s="178"/>
      <c r="AH30" s="178"/>
      <c r="AI30" s="178"/>
      <c r="AJ30" s="178"/>
      <c r="AK30" s="178"/>
      <c r="AL30" s="179"/>
      <c r="AM30" s="108" t="s">
        <v>21</v>
      </c>
      <c r="AN30" s="109"/>
      <c r="AO30" s="109"/>
      <c r="AP30" s="110"/>
      <c r="AQ30" s="166"/>
      <c r="AR30" s="166"/>
      <c r="AS30" s="166"/>
      <c r="AT30" s="166"/>
      <c r="AU30" s="166"/>
      <c r="AV30" s="166"/>
      <c r="AW30" s="166" t="s">
        <v>5</v>
      </c>
      <c r="AX30" s="166"/>
      <c r="AY30" s="166"/>
      <c r="AZ30" s="166"/>
      <c r="BA30" s="166"/>
      <c r="BB30" s="166" t="s">
        <v>6</v>
      </c>
      <c r="BC30" s="166"/>
      <c r="BD30" s="166"/>
      <c r="BE30" s="166"/>
      <c r="BF30" s="166"/>
      <c r="BG30" s="166"/>
      <c r="BH30" s="166" t="s">
        <v>4</v>
      </c>
      <c r="BI30" s="166"/>
      <c r="BJ30" s="168"/>
    </row>
    <row r="31" spans="1:64" ht="24" customHeight="1" x14ac:dyDescent="0.2">
      <c r="A31" s="200"/>
      <c r="B31" s="178"/>
      <c r="C31" s="178"/>
      <c r="D31" s="178"/>
      <c r="E31" s="178"/>
      <c r="F31" s="178"/>
      <c r="G31" s="179"/>
      <c r="H31" s="165" t="s">
        <v>33</v>
      </c>
      <c r="I31" s="166"/>
      <c r="J31" s="166"/>
      <c r="K31" s="167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75"/>
      <c r="AF31" s="180"/>
      <c r="AG31" s="181"/>
      <c r="AH31" s="181"/>
      <c r="AI31" s="181"/>
      <c r="AJ31" s="181"/>
      <c r="AK31" s="181"/>
      <c r="AL31" s="182"/>
      <c r="AM31" s="165" t="s">
        <v>33</v>
      </c>
      <c r="AN31" s="166"/>
      <c r="AO31" s="166"/>
      <c r="AP31" s="167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69"/>
      <c r="BD31" s="169"/>
      <c r="BE31" s="169"/>
      <c r="BF31" s="169"/>
      <c r="BG31" s="169"/>
      <c r="BH31" s="169"/>
      <c r="BI31" s="169"/>
      <c r="BJ31" s="170"/>
    </row>
    <row r="32" spans="1:64" ht="24" customHeight="1" x14ac:dyDescent="0.2">
      <c r="A32" s="171"/>
      <c r="B32" s="172"/>
      <c r="C32" s="173" t="s">
        <v>36</v>
      </c>
      <c r="D32" s="173"/>
      <c r="E32" s="173"/>
      <c r="F32" s="173"/>
      <c r="G32" s="174"/>
      <c r="H32" s="165" t="s">
        <v>37</v>
      </c>
      <c r="I32" s="166"/>
      <c r="J32" s="166"/>
      <c r="K32" s="167"/>
      <c r="L32" s="169" t="s">
        <v>23</v>
      </c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75"/>
      <c r="AF32" s="176"/>
      <c r="AG32" s="172"/>
      <c r="AH32" s="173" t="s">
        <v>38</v>
      </c>
      <c r="AI32" s="173"/>
      <c r="AJ32" s="173"/>
      <c r="AK32" s="173"/>
      <c r="AL32" s="174"/>
      <c r="AM32" s="165" t="s">
        <v>37</v>
      </c>
      <c r="AN32" s="166"/>
      <c r="AO32" s="166"/>
      <c r="AP32" s="167"/>
      <c r="AQ32" s="169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69"/>
      <c r="BC32" s="169"/>
      <c r="BD32" s="169"/>
      <c r="BE32" s="169"/>
      <c r="BF32" s="169"/>
      <c r="BG32" s="169"/>
      <c r="BH32" s="169"/>
      <c r="BI32" s="169"/>
      <c r="BJ32" s="170"/>
    </row>
    <row r="33" spans="1:62" ht="12" customHeight="1" x14ac:dyDescent="0.2">
      <c r="A33" s="200" t="str">
        <f>IF(VLOOKUP($F$8,選択リスト!$B$3:$CP$4,42,FALSE)=0,"",VLOOKUP($F$8,選択リスト!$B$3:$CP$4,42,FALSE))</f>
        <v>給水装置
所有者</v>
      </c>
      <c r="B33" s="178"/>
      <c r="C33" s="178"/>
      <c r="D33" s="178"/>
      <c r="E33" s="178"/>
      <c r="F33" s="178"/>
      <c r="G33" s="179"/>
      <c r="H33" s="108" t="s">
        <v>21</v>
      </c>
      <c r="I33" s="109"/>
      <c r="J33" s="109"/>
      <c r="K33" s="109"/>
      <c r="L33" s="166"/>
      <c r="M33" s="166"/>
      <c r="N33" s="166"/>
      <c r="O33" s="166"/>
      <c r="P33" s="166"/>
      <c r="Q33" s="166"/>
      <c r="R33" s="166" t="s">
        <v>5</v>
      </c>
      <c r="S33" s="166"/>
      <c r="T33" s="166"/>
      <c r="U33" s="166"/>
      <c r="V33" s="166"/>
      <c r="W33" s="166" t="s">
        <v>6</v>
      </c>
      <c r="X33" s="166"/>
      <c r="Y33" s="166"/>
      <c r="Z33" s="166"/>
      <c r="AA33" s="166"/>
      <c r="AB33" s="166"/>
      <c r="AC33" s="166" t="s">
        <v>4</v>
      </c>
      <c r="AD33" s="166"/>
      <c r="AE33" s="167"/>
      <c r="AF33" s="177" t="str">
        <f>IF(VLOOKUP($F$8,選択リスト!$B$3:$CP$4,43,FALSE)=0,"",VLOOKUP($F$8,選択リスト!$B$3:$CP$4,43,FALSE))</f>
        <v xml:space="preserve">
土地所有者</v>
      </c>
      <c r="AG33" s="178"/>
      <c r="AH33" s="178"/>
      <c r="AI33" s="178"/>
      <c r="AJ33" s="178"/>
      <c r="AK33" s="178"/>
      <c r="AL33" s="179"/>
      <c r="AM33" s="108" t="s">
        <v>21</v>
      </c>
      <c r="AN33" s="109"/>
      <c r="AO33" s="109"/>
      <c r="AP33" s="110"/>
      <c r="AQ33" s="165"/>
      <c r="AR33" s="166"/>
      <c r="AS33" s="166"/>
      <c r="AT33" s="166"/>
      <c r="AU33" s="166"/>
      <c r="AV33" s="166"/>
      <c r="AW33" s="166" t="s">
        <v>5</v>
      </c>
      <c r="AX33" s="166"/>
      <c r="AY33" s="166"/>
      <c r="AZ33" s="166"/>
      <c r="BA33" s="166"/>
      <c r="BB33" s="166" t="s">
        <v>6</v>
      </c>
      <c r="BC33" s="166"/>
      <c r="BD33" s="166"/>
      <c r="BE33" s="166"/>
      <c r="BF33" s="166"/>
      <c r="BG33" s="166"/>
      <c r="BH33" s="166" t="s">
        <v>4</v>
      </c>
      <c r="BI33" s="166"/>
      <c r="BJ33" s="168"/>
    </row>
    <row r="34" spans="1:62" ht="12" customHeight="1" x14ac:dyDescent="0.2">
      <c r="A34" s="201"/>
      <c r="B34" s="181"/>
      <c r="C34" s="181"/>
      <c r="D34" s="181"/>
      <c r="E34" s="181"/>
      <c r="F34" s="181"/>
      <c r="G34" s="182"/>
      <c r="H34" s="196" t="s">
        <v>33</v>
      </c>
      <c r="I34" s="197"/>
      <c r="J34" s="197"/>
      <c r="K34" s="198"/>
      <c r="L34" s="203"/>
      <c r="M34" s="204"/>
      <c r="N34" s="204"/>
      <c r="O34" s="204"/>
      <c r="P34" s="204"/>
      <c r="Q34" s="204"/>
      <c r="R34" s="204"/>
      <c r="S34" s="204"/>
      <c r="T34" s="204"/>
      <c r="U34" s="204"/>
      <c r="V34" s="204"/>
      <c r="W34" s="204"/>
      <c r="X34" s="204"/>
      <c r="Y34" s="204"/>
      <c r="Z34" s="204"/>
      <c r="AA34" s="204"/>
      <c r="AB34" s="204"/>
      <c r="AC34" s="204"/>
      <c r="AD34" s="204"/>
      <c r="AE34" s="205"/>
      <c r="AF34" s="180"/>
      <c r="AG34" s="181"/>
      <c r="AH34" s="181"/>
      <c r="AI34" s="181"/>
      <c r="AJ34" s="181"/>
      <c r="AK34" s="181"/>
      <c r="AL34" s="182"/>
      <c r="AM34" s="196" t="s">
        <v>33</v>
      </c>
      <c r="AN34" s="197"/>
      <c r="AO34" s="197"/>
      <c r="AP34" s="198"/>
      <c r="AQ34" s="196"/>
      <c r="AR34" s="197"/>
      <c r="AS34" s="197"/>
      <c r="AT34" s="197"/>
      <c r="AU34" s="197"/>
      <c r="AV34" s="197"/>
      <c r="AW34" s="197"/>
      <c r="AX34" s="197"/>
      <c r="AY34" s="197"/>
      <c r="AZ34" s="197"/>
      <c r="BA34" s="197"/>
      <c r="BB34" s="197"/>
      <c r="BC34" s="197"/>
      <c r="BD34" s="197"/>
      <c r="BE34" s="197"/>
      <c r="BF34" s="197"/>
      <c r="BG34" s="197"/>
      <c r="BH34" s="197"/>
      <c r="BI34" s="197"/>
      <c r="BJ34" s="209"/>
    </row>
    <row r="35" spans="1:62" ht="12" customHeight="1" x14ac:dyDescent="0.2">
      <c r="A35" s="201"/>
      <c r="B35" s="181"/>
      <c r="C35" s="181"/>
      <c r="D35" s="181"/>
      <c r="E35" s="181"/>
      <c r="F35" s="181"/>
      <c r="G35" s="182"/>
      <c r="H35" s="176"/>
      <c r="I35" s="172"/>
      <c r="J35" s="172"/>
      <c r="K35" s="202"/>
      <c r="L35" s="206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208"/>
      <c r="AF35" s="36" t="str">
        <f>IF(VLOOKUP($F$8,選択リスト!$B$3:$CP$4,44,FALSE)=0,"",VLOOKUP($F$8,選択リスト!$B$3:$CP$4,44,FALSE))</f>
        <v xml:space="preserve">
家屋所有者</v>
      </c>
      <c r="AG35" s="78"/>
      <c r="AH35" s="78"/>
      <c r="AI35" s="78"/>
      <c r="AJ35" s="78"/>
      <c r="AK35" s="78"/>
      <c r="AL35" s="23" t="str">
        <f>IF(VLOOKUP($F$8,選択リスト!$B$3:$CP$4,45,FALSE)=0,"",VLOOKUP($F$8,選択リスト!$B$3:$CP$4,45,FALSE))</f>
        <v>その他
利害関係人</v>
      </c>
      <c r="AM35" s="176"/>
      <c r="AN35" s="172"/>
      <c r="AO35" s="172"/>
      <c r="AP35" s="202"/>
      <c r="AQ35" s="176"/>
      <c r="AR35" s="172"/>
      <c r="AS35" s="172"/>
      <c r="AT35" s="172"/>
      <c r="AU35" s="172"/>
      <c r="AV35" s="172"/>
      <c r="AW35" s="172"/>
      <c r="AX35" s="172"/>
      <c r="AY35" s="172"/>
      <c r="AZ35" s="172"/>
      <c r="BA35" s="172"/>
      <c r="BB35" s="172"/>
      <c r="BC35" s="172"/>
      <c r="BD35" s="172"/>
      <c r="BE35" s="172"/>
      <c r="BF35" s="172"/>
      <c r="BG35" s="172"/>
      <c r="BH35" s="172"/>
      <c r="BI35" s="172"/>
      <c r="BJ35" s="210"/>
    </row>
    <row r="36" spans="1:62" ht="24" customHeight="1" x14ac:dyDescent="0.2">
      <c r="A36" s="183"/>
      <c r="B36" s="184"/>
      <c r="C36" s="185" t="s">
        <v>38</v>
      </c>
      <c r="D36" s="185"/>
      <c r="E36" s="185"/>
      <c r="F36" s="185"/>
      <c r="G36" s="186"/>
      <c r="H36" s="187" t="s">
        <v>37</v>
      </c>
      <c r="I36" s="188"/>
      <c r="J36" s="188"/>
      <c r="K36" s="189"/>
      <c r="L36" s="190" t="s">
        <v>23</v>
      </c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2"/>
      <c r="AF36" s="193"/>
      <c r="AG36" s="194"/>
      <c r="AH36" s="86" t="s">
        <v>38</v>
      </c>
      <c r="AI36" s="86"/>
      <c r="AJ36" s="86"/>
      <c r="AK36" s="86"/>
      <c r="AL36" s="195"/>
      <c r="AM36" s="196" t="s">
        <v>37</v>
      </c>
      <c r="AN36" s="197"/>
      <c r="AO36" s="197"/>
      <c r="AP36" s="198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9"/>
    </row>
    <row r="37" spans="1:62" ht="18" customHeight="1" x14ac:dyDescent="0.2">
      <c r="A37" s="211" t="s">
        <v>141</v>
      </c>
      <c r="B37" s="212"/>
      <c r="C37" s="212"/>
      <c r="D37" s="212"/>
      <c r="E37" s="213"/>
      <c r="F37" s="214"/>
      <c r="G37" s="215"/>
      <c r="H37" s="215" t="s">
        <v>5</v>
      </c>
      <c r="I37" s="215"/>
      <c r="J37" s="215"/>
      <c r="K37" s="215"/>
      <c r="L37" s="215" t="s">
        <v>6</v>
      </c>
      <c r="M37" s="215"/>
      <c r="N37" s="216"/>
      <c r="O37" s="216"/>
      <c r="P37" s="217" t="s">
        <v>4</v>
      </c>
      <c r="Q37" s="218"/>
      <c r="R37" s="219" t="str">
        <f>IF(VLOOKUP($F$8,選択リスト!$B$3:$CP$4,58,FALSE)=0,"",VLOOKUP($F$8,選択リスト!$B$3:$CP$4,58,FALSE))</f>
        <v>公図</v>
      </c>
      <c r="S37" s="220"/>
      <c r="T37" s="220"/>
      <c r="U37" s="220"/>
      <c r="V37" s="221"/>
      <c r="W37" s="222"/>
      <c r="X37" s="222"/>
      <c r="Y37" s="222"/>
      <c r="Z37" s="222" t="str">
        <f>IF(VLOOKUP($F$8,選択リスト!$B$3:$CP$4,59,FALSE)=0,"",VLOOKUP($F$8,選択リスト!$B$3:$CP$4,59,FALSE))</f>
        <v>建築確認</v>
      </c>
      <c r="AA37" s="222"/>
      <c r="AB37" s="337"/>
      <c r="AC37" s="338"/>
      <c r="AD37" s="338"/>
      <c r="AE37" s="338"/>
      <c r="AF37" s="339" t="str">
        <f>IF(VLOOKUP($F$8,選択リスト!$B$3:$CP$4,60,FALSE)=0,"",VLOOKUP($F$8,選択リスト!$B$3:$CP$4,60,FALSE))</f>
        <v>量水器</v>
      </c>
      <c r="AG37" s="340"/>
      <c r="AH37" s="341" t="str">
        <f>IF(VLOOKUP($F$8,選択リスト!$B$3:$CP$4,67,FALSE)=0,"",VLOOKUP($F$8,選択リスト!$B$3:$CP$4,67,FALSE))</f>
        <v>検満</v>
      </c>
      <c r="AI37" s="342"/>
      <c r="AJ37" s="342"/>
      <c r="AK37" s="342"/>
      <c r="AL37" s="342"/>
      <c r="AM37" s="342"/>
      <c r="AN37" s="342"/>
      <c r="AO37" s="342"/>
      <c r="AP37" s="342"/>
      <c r="AQ37" s="342"/>
      <c r="AR37" s="342"/>
      <c r="AS37" s="342"/>
      <c r="AT37" s="343" t="str">
        <f>IF(VLOOKUP($F$8,選択リスト!$B$3:$CP$4,68,FALSE)=0,"",VLOOKUP($F$8,選択リスト!$B$3:$CP$4,68,FALSE))</f>
        <v>指針</v>
      </c>
      <c r="AU37" s="342"/>
      <c r="AV37" s="342"/>
      <c r="AW37" s="342"/>
      <c r="AX37" s="342"/>
      <c r="AY37" s="342"/>
      <c r="AZ37" s="342"/>
      <c r="BA37" s="342"/>
      <c r="BB37" s="344"/>
      <c r="BC37" s="331" t="str">
        <f>IF(VLOOKUP($F$8,選択リスト!$B$3:$CP$4,71,FALSE)=0,"",VLOOKUP($F$8,選択リスト!$B$3:$CP$4,71,FALSE))</f>
        <v>審査</v>
      </c>
      <c r="BD37" s="332"/>
      <c r="BE37" s="305"/>
      <c r="BF37" s="306"/>
      <c r="BG37" s="306"/>
      <c r="BH37" s="306"/>
      <c r="BI37" s="306"/>
      <c r="BJ37" s="307"/>
    </row>
    <row r="38" spans="1:62" ht="18" customHeight="1" x14ac:dyDescent="0.2">
      <c r="A38" s="12" t="s">
        <v>39</v>
      </c>
      <c r="B38" s="18"/>
      <c r="C38" s="18"/>
      <c r="D38" s="18"/>
      <c r="E38" s="18"/>
      <c r="F38" s="18"/>
      <c r="G38" s="24"/>
      <c r="H38" s="18"/>
      <c r="I38" s="223" t="s">
        <v>122</v>
      </c>
      <c r="J38" s="223"/>
      <c r="K38" s="223"/>
      <c r="L38" s="30" t="s">
        <v>124</v>
      </c>
      <c r="M38" s="223"/>
      <c r="N38" s="223"/>
      <c r="O38" s="223"/>
      <c r="P38" s="223"/>
      <c r="Q38" s="31" t="s">
        <v>104</v>
      </c>
      <c r="R38" s="224" t="str">
        <f>IF(VLOOKUP($F$8,選択リスト!$B$3:$CP$4,61,FALSE)=0,"",VLOOKUP($F$8,選択リスト!$B$3:$CP$4,61,FALSE))</f>
        <v>㎜</v>
      </c>
      <c r="S38" s="97"/>
      <c r="T38" s="97"/>
      <c r="U38" s="99"/>
      <c r="V38" s="225"/>
      <c r="W38" s="226"/>
      <c r="X38" s="226" t="s">
        <v>5</v>
      </c>
      <c r="Y38" s="226"/>
      <c r="Z38" s="226"/>
      <c r="AA38" s="226"/>
      <c r="AB38" s="226" t="s">
        <v>6</v>
      </c>
      <c r="AC38" s="226"/>
      <c r="AD38" s="227"/>
      <c r="AE38" s="227"/>
      <c r="AF38" s="226" t="s">
        <v>4</v>
      </c>
      <c r="AG38" s="228"/>
      <c r="AH38" s="345" t="str">
        <f>IF(VLOOKUP($F$8,選択リスト!$B$3:$CP$4,69,FALSE)=0,"",VLOOKUP($F$8,選択リスト!$B$3:$CP$4,69,FALSE))</f>
        <v>審査・検査手数料等(税込)</v>
      </c>
      <c r="AI38" s="346"/>
      <c r="AJ38" s="347"/>
      <c r="AK38" s="203"/>
      <c r="AL38" s="204"/>
      <c r="AM38" s="204"/>
      <c r="AN38" s="204"/>
      <c r="AO38" s="204"/>
      <c r="AP38" s="204"/>
      <c r="AQ38" s="204"/>
      <c r="AR38" s="137" t="s">
        <v>16</v>
      </c>
      <c r="AS38" s="137"/>
      <c r="AT38" s="311"/>
      <c r="AU38" s="312"/>
      <c r="AV38" s="312"/>
      <c r="AW38" s="312"/>
      <c r="AX38" s="312"/>
      <c r="AY38" s="312"/>
      <c r="AZ38" s="312"/>
      <c r="BA38" s="204"/>
      <c r="BB38" s="205"/>
      <c r="BC38" s="333"/>
      <c r="BD38" s="334"/>
      <c r="BE38" s="308"/>
      <c r="BF38" s="80"/>
      <c r="BG38" s="80"/>
      <c r="BH38" s="80"/>
      <c r="BI38" s="80"/>
      <c r="BJ38" s="259"/>
    </row>
    <row r="39" spans="1:62" ht="18" customHeight="1" x14ac:dyDescent="0.2">
      <c r="A39" s="13"/>
      <c r="B39" s="19"/>
      <c r="C39" s="229" t="str">
        <f>IF(VLOOKUP($F$8,選択リスト!$B$3:$CP$4,46,FALSE)=0,"",VLOOKUP($F$8,選択リスト!$B$3:$CP$4,46,FALSE))</f>
        <v>(</v>
      </c>
      <c r="D39" s="229"/>
      <c r="E39" s="229"/>
      <c r="F39" s="229"/>
      <c r="G39" s="25"/>
      <c r="H39" s="19"/>
      <c r="I39" s="230" t="str">
        <f>IF(VLOOKUP($F$8,選択リスト!$B$3:$CP$4,47,FALSE)=0,"",VLOOKUP($F$8,選択リスト!$B$3:$CP$4,47,FALSE))</f>
        <v>)</v>
      </c>
      <c r="J39" s="231"/>
      <c r="K39" s="231"/>
      <c r="L39" s="25"/>
      <c r="M39" s="19"/>
      <c r="N39" s="229" t="str">
        <f>IF(VLOOKUP($F$8,選択リスト!$B$3:$CP$4,48,FALSE)=0,"",VLOOKUP($F$8,選択リスト!$B$3:$CP$4,48,FALSE))</f>
        <v>同意</v>
      </c>
      <c r="O39" s="229"/>
      <c r="P39" s="229"/>
      <c r="Q39" s="232"/>
      <c r="R39" s="224" t="str">
        <f>IF(VLOOKUP($F$8,選択リスト!$B$3:$CP$4,62,FALSE)=0,"",VLOOKUP($F$8,選択リスト!$B$3:$CP$4,62,FALSE))</f>
        <v>個</v>
      </c>
      <c r="S39" s="97"/>
      <c r="T39" s="97"/>
      <c r="U39" s="99"/>
      <c r="V39" s="225"/>
      <c r="W39" s="226"/>
      <c r="X39" s="226" t="s">
        <v>5</v>
      </c>
      <c r="Y39" s="226"/>
      <c r="Z39" s="226"/>
      <c r="AA39" s="226"/>
      <c r="AB39" s="226" t="s">
        <v>6</v>
      </c>
      <c r="AC39" s="226"/>
      <c r="AD39" s="227"/>
      <c r="AE39" s="227"/>
      <c r="AF39" s="226" t="s">
        <v>4</v>
      </c>
      <c r="AG39" s="228"/>
      <c r="AH39" s="325" t="str">
        <f>IF(VLOOKUP($F$8,選択リスト!$B$3:$CP$4,70,FALSE)=0,"",VLOOKUP($F$8,選択リスト!$B$3:$CP$4,70,FALSE))</f>
        <v>水道加入金等(税込)</v>
      </c>
      <c r="AI39" s="326"/>
      <c r="AJ39" s="327"/>
      <c r="AK39" s="328"/>
      <c r="AL39" s="329"/>
      <c r="AM39" s="329"/>
      <c r="AN39" s="329"/>
      <c r="AO39" s="329"/>
      <c r="AP39" s="329"/>
      <c r="AQ39" s="329"/>
      <c r="AR39" s="329" t="s">
        <v>16</v>
      </c>
      <c r="AS39" s="329"/>
      <c r="AT39" s="313"/>
      <c r="AU39" s="314"/>
      <c r="AV39" s="314"/>
      <c r="AW39" s="314"/>
      <c r="AX39" s="314"/>
      <c r="AY39" s="314"/>
      <c r="AZ39" s="314"/>
      <c r="BA39" s="72" t="s">
        <v>16</v>
      </c>
      <c r="BB39" s="330"/>
      <c r="BC39" s="335"/>
      <c r="BD39" s="336"/>
      <c r="BE39" s="309"/>
      <c r="BF39" s="72"/>
      <c r="BG39" s="72"/>
      <c r="BH39" s="72"/>
      <c r="BI39" s="72"/>
      <c r="BJ39" s="310"/>
    </row>
    <row r="40" spans="1:62" ht="18" customHeight="1" x14ac:dyDescent="0.2">
      <c r="A40" s="13"/>
      <c r="B40" s="19"/>
      <c r="C40" s="229" t="str">
        <f>IF(VLOOKUP($F$8,選択リスト!$B$3:$CP$4,49,FALSE)=0,"",VLOOKUP($F$8,選択リスト!$B$3:$CP$4,49,FALSE))</f>
        <v>誓約</v>
      </c>
      <c r="D40" s="229"/>
      <c r="E40" s="229"/>
      <c r="F40" s="230"/>
      <c r="G40" s="25"/>
      <c r="H40" s="19"/>
      <c r="I40" s="230" t="str">
        <f>IF(VLOOKUP($F$8,選択リスト!$B$3:$CP$4,50,FALSE)=0,"",VLOOKUP($F$8,選択リスト!$B$3:$CP$4,50,FALSE))</f>
        <v>受水槽</v>
      </c>
      <c r="J40" s="231"/>
      <c r="K40" s="231"/>
      <c r="L40" s="25"/>
      <c r="M40" s="19"/>
      <c r="N40" s="229" t="str">
        <f>IF(VLOOKUP($F$8,選択リスト!$B$3:$CP$4,51,FALSE)=0,"",VLOOKUP($F$8,選択リスト!$B$3:$CP$4,51,FALSE))</f>
        <v>増圧</v>
      </c>
      <c r="O40" s="229"/>
      <c r="P40" s="229"/>
      <c r="Q40" s="232"/>
      <c r="R40" s="315" t="str">
        <f>IF(VLOOKUP($F$8,選択リスト!$B$3:$CP$4,63,FALSE)=0,"",VLOOKUP($F$8,選択リスト!$B$3:$CP$4,63,FALSE))</f>
        <v>開栓日</v>
      </c>
      <c r="S40" s="316"/>
      <c r="T40" s="236" t="str">
        <f>IF(VLOOKUP($F$8,選択リスト!$B$3:$CP$4,64,FALSE)=0,"",VLOOKUP($F$8,選択リスト!$B$3:$CP$4,64,FALSE))</f>
        <v>検査日</v>
      </c>
      <c r="U40" s="236"/>
      <c r="V40" s="236"/>
      <c r="W40" s="237"/>
      <c r="X40" s="238"/>
      <c r="Y40" s="238"/>
      <c r="Z40" s="238"/>
      <c r="AA40" s="238"/>
      <c r="AB40" s="238"/>
      <c r="AC40" s="238"/>
      <c r="AD40" s="239"/>
      <c r="AE40" s="252" t="s">
        <v>30</v>
      </c>
      <c r="AF40" s="253"/>
      <c r="AG40" s="240" t="str">
        <f>IF(VLOOKUP($F$8,選択リスト!$B$3:$CP$4,72,FALSE)=0,"",VLOOKUP($F$8,選択リスト!$B$3:$CP$4,72,FALSE))</f>
        <v>検査</v>
      </c>
      <c r="AH40" s="241"/>
      <c r="AI40" s="241"/>
      <c r="AJ40" s="241"/>
      <c r="AK40" s="241"/>
      <c r="AL40" s="242"/>
      <c r="AM40" s="240" t="str">
        <f>IF(VLOOKUP($F$8,選択リスト!$B$3:$CP$4,73,FALSE)=0,"",VLOOKUP($F$8,選択リスト!$B$3:$CP$4,73,FALSE))</f>
        <v>領　収</v>
      </c>
      <c r="AN40" s="241"/>
      <c r="AO40" s="241"/>
      <c r="AP40" s="241"/>
      <c r="AQ40" s="241"/>
      <c r="AR40" s="242"/>
      <c r="AS40" s="240" t="str">
        <f>IF(VLOOKUP($F$8,選択リスト!$B$3:$CP$4,74,FALSE)=0,"",VLOOKUP($F$8,選択リスト!$B$3:$CP$4,74,FALSE))</f>
        <v>確認１</v>
      </c>
      <c r="AT40" s="241"/>
      <c r="AU40" s="241"/>
      <c r="AV40" s="241"/>
      <c r="AW40" s="241"/>
      <c r="AX40" s="242"/>
      <c r="AY40" s="240" t="str">
        <f>IF(VLOOKUP($F$8,選択リスト!$B$3:$CP$4,75,FALSE)=0,"",VLOOKUP($F$8,選択リスト!$B$3:$CP$4,75,FALSE))</f>
        <v>検査１</v>
      </c>
      <c r="AZ40" s="241"/>
      <c r="BA40" s="241"/>
      <c r="BB40" s="241"/>
      <c r="BC40" s="241"/>
      <c r="BD40" s="242"/>
      <c r="BE40" s="240" t="str">
        <f>IF(VLOOKUP($F$8,選択リスト!$B$3:$CP$4,76,FALSE)=0,"",VLOOKUP($F$8,選択リスト!$B$3:$CP$4,76,FALSE))</f>
        <v>確認２</v>
      </c>
      <c r="BF40" s="241"/>
      <c r="BG40" s="241"/>
      <c r="BH40" s="241"/>
      <c r="BI40" s="241"/>
      <c r="BJ40" s="242"/>
    </row>
    <row r="41" spans="1:62" ht="18" customHeight="1" x14ac:dyDescent="0.2">
      <c r="A41" s="13"/>
      <c r="B41" s="19"/>
      <c r="C41" s="229" t="str">
        <f>IF(VLOOKUP($F$8,選択リスト!$B$3:$CP$4,52,FALSE)=0,"",VLOOKUP($F$8,選択リスト!$B$3:$CP$4,52,FALSE))</f>
        <v>三階</v>
      </c>
      <c r="D41" s="229"/>
      <c r="E41" s="229"/>
      <c r="F41" s="230"/>
      <c r="G41" s="25"/>
      <c r="H41" s="19"/>
      <c r="I41" s="230" t="str">
        <f>IF(VLOOKUP($F$8,選択リスト!$B$3:$CP$4,53,FALSE)=0,"",VLOOKUP($F$8,選択リスト!$B$3:$CP$4,53,FALSE))</f>
        <v>計算</v>
      </c>
      <c r="J41" s="231"/>
      <c r="K41" s="231"/>
      <c r="L41" s="25"/>
      <c r="M41" s="19"/>
      <c r="N41" s="229" t="str">
        <f>IF(VLOOKUP($F$8,選択リスト!$B$3:$CP$4,54,FALSE)=0,"",VLOOKUP($F$8,選択リスト!$B$3:$CP$4,54,FALSE))</f>
        <v>道路占用</v>
      </c>
      <c r="O41" s="229"/>
      <c r="P41" s="229"/>
      <c r="Q41" s="232"/>
      <c r="R41" s="317"/>
      <c r="S41" s="318"/>
      <c r="T41" s="233" t="str">
        <f>IF(VLOOKUP($F$8,選択リスト!$B$3:$CP$4,65,FALSE)=0,"",VLOOKUP($F$8,選択リスト!$B$3:$CP$4,65,FALSE))</f>
        <v>新設量水器</v>
      </c>
      <c r="U41" s="233"/>
      <c r="V41" s="233"/>
      <c r="W41" s="136"/>
      <c r="X41" s="137"/>
      <c r="Y41" s="234" t="s">
        <v>5</v>
      </c>
      <c r="Z41" s="234"/>
      <c r="AA41" s="137"/>
      <c r="AB41" s="137"/>
      <c r="AC41" s="234" t="s">
        <v>6</v>
      </c>
      <c r="AD41" s="235"/>
      <c r="AE41" s="254"/>
      <c r="AF41" s="255"/>
      <c r="AG41" s="323"/>
      <c r="AH41" s="323"/>
      <c r="AI41" s="323"/>
      <c r="AJ41" s="323"/>
      <c r="AK41" s="323"/>
      <c r="AL41" s="323"/>
      <c r="AM41" s="323"/>
      <c r="AN41" s="323"/>
      <c r="AO41" s="323"/>
      <c r="AP41" s="323"/>
      <c r="AQ41" s="323"/>
      <c r="AR41" s="323"/>
      <c r="AS41" s="323"/>
      <c r="AT41" s="323"/>
      <c r="AU41" s="323"/>
      <c r="AV41" s="323"/>
      <c r="AW41" s="323"/>
      <c r="AX41" s="323"/>
      <c r="AY41" s="323"/>
      <c r="AZ41" s="323"/>
      <c r="BA41" s="323"/>
      <c r="BB41" s="323"/>
      <c r="BC41" s="323"/>
      <c r="BD41" s="323"/>
      <c r="BE41" s="323"/>
      <c r="BF41" s="323"/>
      <c r="BG41" s="323"/>
      <c r="BH41" s="323"/>
      <c r="BI41" s="323"/>
      <c r="BJ41" s="323"/>
    </row>
    <row r="42" spans="1:62" ht="18" customHeight="1" x14ac:dyDescent="0.2">
      <c r="A42" s="14"/>
      <c r="B42" s="20"/>
      <c r="C42" s="243" t="str">
        <f>IF(VLOOKUP($F$8,選択リスト!$B$3:$CP$4,55,FALSE)=0,"",VLOOKUP($F$8,選択リスト!$B$3:$CP$4,55,FALSE))</f>
        <v>－</v>
      </c>
      <c r="D42" s="243"/>
      <c r="E42" s="243"/>
      <c r="F42" s="244"/>
      <c r="G42" s="26"/>
      <c r="H42" s="20"/>
      <c r="I42" s="244" t="str">
        <f>IF(VLOOKUP($F$8,選択リスト!$B$3:$CP$4,56,FALSE)=0,"",VLOOKUP($F$8,選択リスト!$B$3:$CP$4,56,FALSE))</f>
        <v>道路使用</v>
      </c>
      <c r="J42" s="245"/>
      <c r="K42" s="245"/>
      <c r="L42" s="26"/>
      <c r="M42" s="20"/>
      <c r="N42" s="243" t="str">
        <f>IF(VLOOKUP($F$8,選択リスト!$B$3:$CP$4,57,FALSE)=0,"",VLOOKUP($F$8,選択リスト!$B$3:$CP$4,57,FALSE))</f>
        <v>寄附</v>
      </c>
      <c r="O42" s="243"/>
      <c r="P42" s="243"/>
      <c r="Q42" s="246"/>
      <c r="R42" s="319"/>
      <c r="S42" s="320"/>
      <c r="T42" s="247" t="str">
        <f>IF(VLOOKUP($F$8,選択リスト!$B$3:$CP$4,66,FALSE)=0,"",VLOOKUP($F$8,選択リスト!$B$3:$CP$4,66,FALSE))</f>
        <v>No.</v>
      </c>
      <c r="U42" s="247"/>
      <c r="V42" s="247"/>
      <c r="W42" s="248"/>
      <c r="X42" s="249"/>
      <c r="Y42" s="249"/>
      <c r="Z42" s="249"/>
      <c r="AA42" s="249"/>
      <c r="AB42" s="249"/>
      <c r="AC42" s="249"/>
      <c r="AD42" s="250"/>
      <c r="AE42" s="321"/>
      <c r="AF42" s="322"/>
      <c r="AG42" s="324"/>
      <c r="AH42" s="324"/>
      <c r="AI42" s="324"/>
      <c r="AJ42" s="324"/>
      <c r="AK42" s="324"/>
      <c r="AL42" s="324"/>
      <c r="AM42" s="324"/>
      <c r="AN42" s="324"/>
      <c r="AO42" s="324"/>
      <c r="AP42" s="324"/>
      <c r="AQ42" s="324"/>
      <c r="AR42" s="324"/>
      <c r="AS42" s="324"/>
      <c r="AT42" s="324"/>
      <c r="AU42" s="324"/>
      <c r="AV42" s="324"/>
      <c r="AW42" s="324"/>
      <c r="AX42" s="324"/>
      <c r="AY42" s="324"/>
      <c r="AZ42" s="324"/>
      <c r="BA42" s="324"/>
      <c r="BB42" s="324"/>
      <c r="BC42" s="324"/>
      <c r="BD42" s="324"/>
      <c r="BE42" s="324"/>
      <c r="BF42" s="324"/>
      <c r="BG42" s="324"/>
      <c r="BH42" s="324"/>
      <c r="BI42" s="324"/>
      <c r="BJ42" s="324"/>
    </row>
    <row r="43" spans="1:62" ht="14.5" customHeight="1" x14ac:dyDescent="0.2">
      <c r="A43" s="15" t="s">
        <v>10</v>
      </c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46"/>
    </row>
    <row r="44" spans="1:62" ht="14.5" customHeight="1" x14ac:dyDescent="0.2">
      <c r="A44" s="15"/>
      <c r="C44" s="251" t="s">
        <v>155</v>
      </c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251"/>
      <c r="X44" s="251"/>
      <c r="Y44" s="251"/>
      <c r="Z44" s="251"/>
      <c r="AA44" s="251"/>
      <c r="AB44" s="251"/>
      <c r="AC44" s="251"/>
      <c r="AD44" s="251"/>
      <c r="AE44" s="251"/>
      <c r="AF44" s="251"/>
      <c r="AG44" s="251"/>
      <c r="AH44" s="251"/>
      <c r="AI44" s="251"/>
      <c r="AJ44" s="251"/>
      <c r="AK44" s="251"/>
      <c r="AL44" s="251"/>
      <c r="AM44" s="251"/>
      <c r="AN44" s="251"/>
      <c r="AO44" s="251"/>
      <c r="AP44" s="251"/>
      <c r="AQ44" s="251"/>
      <c r="AR44" s="251"/>
      <c r="AS44" s="251"/>
      <c r="AT44" s="251"/>
      <c r="AU44" s="251"/>
      <c r="AV44" s="251"/>
      <c r="AW44" s="251"/>
      <c r="AX44" s="251"/>
      <c r="AY44" s="251"/>
      <c r="AZ44" s="251"/>
      <c r="BA44" s="251"/>
      <c r="BB44" s="251"/>
      <c r="BC44" s="251"/>
      <c r="BD44" s="251"/>
      <c r="BE44" s="251"/>
      <c r="BF44" s="251"/>
      <c r="BG44" s="251"/>
      <c r="BH44" s="251"/>
      <c r="BJ44" s="47"/>
    </row>
    <row r="45" spans="1:62" ht="14.5" customHeight="1" x14ac:dyDescent="0.2">
      <c r="A45" s="15"/>
      <c r="BJ45" s="47"/>
    </row>
    <row r="46" spans="1:62" ht="14.5" customHeight="1" x14ac:dyDescent="0.2">
      <c r="A46" s="15"/>
      <c r="BJ46" s="47"/>
    </row>
    <row r="47" spans="1:62" ht="14.5" customHeight="1" x14ac:dyDescent="0.2">
      <c r="A47" s="16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48"/>
    </row>
    <row r="48" spans="1:62" ht="18.75" customHeight="1" x14ac:dyDescent="0.2"/>
    <row r="49" ht="18.75" customHeight="1" x14ac:dyDescent="0.2"/>
    <row r="50" ht="18.75" customHeight="1" x14ac:dyDescent="0.2"/>
  </sheetData>
  <mergeCells count="244">
    <mergeCell ref="BE37:BJ39"/>
    <mergeCell ref="AT38:AZ39"/>
    <mergeCell ref="R40:S42"/>
    <mergeCell ref="AE40:AF42"/>
    <mergeCell ref="AG41:AL42"/>
    <mergeCell ref="AM41:AR42"/>
    <mergeCell ref="AS41:AX42"/>
    <mergeCell ref="AY41:BD42"/>
    <mergeCell ref="BE41:BJ42"/>
    <mergeCell ref="BE40:BJ40"/>
    <mergeCell ref="AH39:AJ39"/>
    <mergeCell ref="AK39:AQ39"/>
    <mergeCell ref="AR39:AS39"/>
    <mergeCell ref="BA39:BB39"/>
    <mergeCell ref="AM40:AR40"/>
    <mergeCell ref="AS40:AX40"/>
    <mergeCell ref="AY40:BD40"/>
    <mergeCell ref="BC37:BD39"/>
    <mergeCell ref="Z37:AA37"/>
    <mergeCell ref="AB37:AE37"/>
    <mergeCell ref="AF37:AG37"/>
    <mergeCell ref="AH37:AS37"/>
    <mergeCell ref="AT37:BB37"/>
    <mergeCell ref="AH38:AJ38"/>
    <mergeCell ref="C42:F42"/>
    <mergeCell ref="I42:K42"/>
    <mergeCell ref="N42:Q42"/>
    <mergeCell ref="T42:V42"/>
    <mergeCell ref="W42:AD42"/>
    <mergeCell ref="C44:BH44"/>
    <mergeCell ref="A3:B5"/>
    <mergeCell ref="C4:H5"/>
    <mergeCell ref="I4:N5"/>
    <mergeCell ref="O4:T5"/>
    <mergeCell ref="U4:Z5"/>
    <mergeCell ref="AA4:AF5"/>
    <mergeCell ref="AG4:BJ5"/>
    <mergeCell ref="A6:BJ7"/>
    <mergeCell ref="A13:BJ14"/>
    <mergeCell ref="A17:G19"/>
    <mergeCell ref="H19:M20"/>
    <mergeCell ref="N19:AB20"/>
    <mergeCell ref="H21:M22"/>
    <mergeCell ref="N21:AB22"/>
    <mergeCell ref="A23:G24"/>
    <mergeCell ref="A25:G26"/>
    <mergeCell ref="A27:G28"/>
    <mergeCell ref="A30:G31"/>
    <mergeCell ref="C41:F41"/>
    <mergeCell ref="I41:K41"/>
    <mergeCell ref="N41:Q41"/>
    <mergeCell ref="T41:V41"/>
    <mergeCell ref="W41:X41"/>
    <mergeCell ref="Y41:Z41"/>
    <mergeCell ref="AA41:AB41"/>
    <mergeCell ref="AC41:AD41"/>
    <mergeCell ref="AF39:AG39"/>
    <mergeCell ref="C40:F40"/>
    <mergeCell ref="I40:K40"/>
    <mergeCell ref="N40:Q40"/>
    <mergeCell ref="T40:V40"/>
    <mergeCell ref="W40:AD40"/>
    <mergeCell ref="AG40:AL40"/>
    <mergeCell ref="C39:F39"/>
    <mergeCell ref="I39:K39"/>
    <mergeCell ref="N39:Q39"/>
    <mergeCell ref="R39:U39"/>
    <mergeCell ref="V39:W39"/>
    <mergeCell ref="X39:Y39"/>
    <mergeCell ref="Z39:AA39"/>
    <mergeCell ref="AB39:AC39"/>
    <mergeCell ref="AD39:AE39"/>
    <mergeCell ref="AK38:AQ38"/>
    <mergeCell ref="AR38:AS38"/>
    <mergeCell ref="BA38:BB38"/>
    <mergeCell ref="A37:E37"/>
    <mergeCell ref="F37:G37"/>
    <mergeCell ref="H37:I37"/>
    <mergeCell ref="J37:K37"/>
    <mergeCell ref="L37:M37"/>
    <mergeCell ref="N37:O37"/>
    <mergeCell ref="P37:Q37"/>
    <mergeCell ref="R37:U37"/>
    <mergeCell ref="V37:Y37"/>
    <mergeCell ref="I38:K38"/>
    <mergeCell ref="M38:P38"/>
    <mergeCell ref="R38:U38"/>
    <mergeCell ref="V38:W38"/>
    <mergeCell ref="X38:Y38"/>
    <mergeCell ref="Z38:AA38"/>
    <mergeCell ref="AB38:AC38"/>
    <mergeCell ref="AD38:AE38"/>
    <mergeCell ref="AF38:AG38"/>
    <mergeCell ref="AQ33:AS33"/>
    <mergeCell ref="AT33:AV33"/>
    <mergeCell ref="AW33:AX33"/>
    <mergeCell ref="AY33:BA33"/>
    <mergeCell ref="BB33:BD33"/>
    <mergeCell ref="BE33:BG33"/>
    <mergeCell ref="BH33:BJ33"/>
    <mergeCell ref="AG35:AK35"/>
    <mergeCell ref="A36:B36"/>
    <mergeCell ref="C36:G36"/>
    <mergeCell ref="H36:K36"/>
    <mergeCell ref="L36:AE36"/>
    <mergeCell ref="AF36:AG36"/>
    <mergeCell ref="AH36:AL36"/>
    <mergeCell ref="AM36:AP36"/>
    <mergeCell ref="AQ36:BJ36"/>
    <mergeCell ref="A33:G35"/>
    <mergeCell ref="AF33:AL34"/>
    <mergeCell ref="H34:K35"/>
    <mergeCell ref="L34:AE35"/>
    <mergeCell ref="AM34:AP35"/>
    <mergeCell ref="AQ34:BJ35"/>
    <mergeCell ref="H33:K33"/>
    <mergeCell ref="L33:N33"/>
    <mergeCell ref="O33:Q33"/>
    <mergeCell ref="R33:S33"/>
    <mergeCell ref="T33:V33"/>
    <mergeCell ref="W33:Y33"/>
    <mergeCell ref="Z33:AB33"/>
    <mergeCell ref="AC33:AE33"/>
    <mergeCell ref="AM33:AP33"/>
    <mergeCell ref="H31:K31"/>
    <mergeCell ref="L31:AE31"/>
    <mergeCell ref="AM31:AP31"/>
    <mergeCell ref="AQ31:BJ31"/>
    <mergeCell ref="A32:B32"/>
    <mergeCell ref="C32:G32"/>
    <mergeCell ref="H32:K32"/>
    <mergeCell ref="L32:AE32"/>
    <mergeCell ref="AF32:AG32"/>
    <mergeCell ref="AH32:AL32"/>
    <mergeCell ref="AM32:AP32"/>
    <mergeCell ref="AQ32:BJ32"/>
    <mergeCell ref="AF30:AL31"/>
    <mergeCell ref="A29:BJ29"/>
    <mergeCell ref="H30:K30"/>
    <mergeCell ref="L30:N30"/>
    <mergeCell ref="O30:Q30"/>
    <mergeCell ref="R30:S30"/>
    <mergeCell ref="T30:V30"/>
    <mergeCell ref="W30:Y30"/>
    <mergeCell ref="Z30:AB30"/>
    <mergeCell ref="AC30:AE30"/>
    <mergeCell ref="AM30:AP30"/>
    <mergeCell ref="AQ30:AS30"/>
    <mergeCell ref="AT30:AV30"/>
    <mergeCell ref="AW30:AX30"/>
    <mergeCell ref="AY30:BA30"/>
    <mergeCell ref="BB30:BD30"/>
    <mergeCell ref="BE30:BG30"/>
    <mergeCell ref="BH30:BJ30"/>
    <mergeCell ref="H24:K24"/>
    <mergeCell ref="L24:BJ24"/>
    <mergeCell ref="H25:K25"/>
    <mergeCell ref="L25:BJ25"/>
    <mergeCell ref="H26:K26"/>
    <mergeCell ref="L26:BJ26"/>
    <mergeCell ref="H27:K27"/>
    <mergeCell ref="L27:BJ27"/>
    <mergeCell ref="H28:K28"/>
    <mergeCell ref="L28:BJ28"/>
    <mergeCell ref="B21:F21"/>
    <mergeCell ref="AC21:AJ21"/>
    <mergeCell ref="AK21:AR21"/>
    <mergeCell ref="AT21:BA21"/>
    <mergeCell ref="BC21:BJ21"/>
    <mergeCell ref="A22:G22"/>
    <mergeCell ref="AC22:AJ22"/>
    <mergeCell ref="AK22:BJ22"/>
    <mergeCell ref="H23:K23"/>
    <mergeCell ref="L23:BJ23"/>
    <mergeCell ref="H17:M17"/>
    <mergeCell ref="N17:BJ17"/>
    <mergeCell ref="H18:M18"/>
    <mergeCell ref="N18:BJ18"/>
    <mergeCell ref="AC19:AJ19"/>
    <mergeCell ref="AK19:AR19"/>
    <mergeCell ref="AT19:BA19"/>
    <mergeCell ref="BC19:BJ19"/>
    <mergeCell ref="A20:G20"/>
    <mergeCell ref="AC20:AJ20"/>
    <mergeCell ref="AK20:AR20"/>
    <mergeCell ref="AT20:BA20"/>
    <mergeCell ref="BC20:BJ20"/>
    <mergeCell ref="A15:G15"/>
    <mergeCell ref="H15:BJ15"/>
    <mergeCell ref="A16:G16"/>
    <mergeCell ref="J16:M16"/>
    <mergeCell ref="N16:P16"/>
    <mergeCell ref="Q16:S16"/>
    <mergeCell ref="V16:AC16"/>
    <mergeCell ref="AD16:AF16"/>
    <mergeCell ref="AG16:AI16"/>
    <mergeCell ref="AJ16:AL16"/>
    <mergeCell ref="AM16:AO16"/>
    <mergeCell ref="AR16:AV16"/>
    <mergeCell ref="AW16:BC16"/>
    <mergeCell ref="BD16:BE16"/>
    <mergeCell ref="BH16:BJ16"/>
    <mergeCell ref="S9:X9"/>
    <mergeCell ref="Y9:AA9"/>
    <mergeCell ref="AB9:BI9"/>
    <mergeCell ref="Y10:AA10"/>
    <mergeCell ref="AB10:BI10"/>
    <mergeCell ref="Y11:AA11"/>
    <mergeCell ref="AB11:BI11"/>
    <mergeCell ref="Y12:AA12"/>
    <mergeCell ref="AC12:AH12"/>
    <mergeCell ref="AL12:AR12"/>
    <mergeCell ref="AV12:BB12"/>
    <mergeCell ref="BC12:BJ12"/>
    <mergeCell ref="A8:E8"/>
    <mergeCell ref="F8:T8"/>
    <mergeCell ref="AQ8:AS8"/>
    <mergeCell ref="AT8:AV8"/>
    <mergeCell ref="AX8:AY8"/>
    <mergeCell ref="AZ8:BC8"/>
    <mergeCell ref="BD8:BE8"/>
    <mergeCell ref="BF8:BH8"/>
    <mergeCell ref="BI8:BJ8"/>
    <mergeCell ref="AR2:AS2"/>
    <mergeCell ref="AT2:AV2"/>
    <mergeCell ref="AX2:AY2"/>
    <mergeCell ref="BA2:BC2"/>
    <mergeCell ref="BD2:BG2"/>
    <mergeCell ref="BH2:BJ2"/>
    <mergeCell ref="C3:H3"/>
    <mergeCell ref="I3:N3"/>
    <mergeCell ref="O3:T3"/>
    <mergeCell ref="U3:Z3"/>
    <mergeCell ref="AA3:AF3"/>
    <mergeCell ref="AI3:BH3"/>
    <mergeCell ref="A2:E2"/>
    <mergeCell ref="F2:J2"/>
    <mergeCell ref="K2:O2"/>
    <mergeCell ref="P2:T2"/>
    <mergeCell ref="AB2:AE2"/>
    <mergeCell ref="AF2:AI2"/>
    <mergeCell ref="AK2:AL2"/>
    <mergeCell ref="AM2:AN2"/>
    <mergeCell ref="AO2:AQ2"/>
  </mergeCells>
  <phoneticPr fontId="1"/>
  <printOptions verticalCentered="1"/>
  <pageMargins left="0.70866141732283472" right="0.39370078740157483" top="0.39370078740157483" bottom="0.35433070866141736" header="0.31496062992125984" footer="0.31496062992125984"/>
  <pageSetup paperSize="9" scale="91" orientation="portrait" r:id="rId1"/>
  <headerFooter alignWithMargins="0"/>
  <rowBreaks count="1" manualBreakCount="1">
    <brk id="47" max="6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選択リスト!$B$3:$B$4</xm:f>
          </x14:formula1>
          <xm:sqref>F8:T8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BY60"/>
  <sheetViews>
    <sheetView view="pageBreakPreview" zoomScaleSheetLayoutView="100" workbookViewId="0">
      <selection activeCell="A43" sqref="A43:AH43"/>
    </sheetView>
  </sheetViews>
  <sheetFormatPr defaultColWidth="9" defaultRowHeight="12" x14ac:dyDescent="0.2"/>
  <cols>
    <col min="1" max="10" width="1.453125" style="9" customWidth="1"/>
    <col min="11" max="17" width="1.6328125" style="9" customWidth="1"/>
    <col min="18" max="27" width="1.453125" style="9" customWidth="1"/>
    <col min="28" max="34" width="1.6328125" style="9" customWidth="1"/>
    <col min="35" max="44" width="1.453125" style="9" customWidth="1"/>
    <col min="45" max="51" width="1.6328125" style="9" customWidth="1"/>
    <col min="52" max="64" width="1.453125" style="9" customWidth="1"/>
    <col min="65" max="68" width="1.6328125" style="9" customWidth="1"/>
    <col min="69" max="79" width="1.453125" style="9" customWidth="1"/>
    <col min="80" max="16384" width="9" style="9"/>
  </cols>
  <sheetData>
    <row r="1" spans="1:77" ht="14.25" customHeight="1" x14ac:dyDescent="0.2">
      <c r="A1" s="80" t="str">
        <f>IF(VLOOKUP(給水装置工事申込書!$F$8,選択リスト!$B$3:$CP$4,79,FALSE)=0,"",VLOOKUP(給水装置工事申込書!$F$8,選択リスト!$B$3:$CP$4,79,FALSE))</f>
        <v>第</v>
      </c>
      <c r="B1" s="80"/>
      <c r="C1" s="80"/>
      <c r="D1" s="80"/>
      <c r="E1" s="80"/>
      <c r="F1" s="80">
        <f>IF(VLOOKUP(給水装置工事申込書!$F$8,選択リスト!$B$3:$CP$4,80,FALSE)=0,"",VLOOKUP(給水装置工事申込書!$F$8,選択リスト!$B$3:$CP$4,80,FALSE))</f>
        <v>2</v>
      </c>
      <c r="G1" s="80"/>
      <c r="H1" s="80"/>
      <c r="I1" s="80"/>
      <c r="J1" s="80"/>
      <c r="K1" s="80"/>
      <c r="L1" s="80" t="str">
        <f>IF(VLOOKUP(給水装置工事申込書!$F$8,選択リスト!$B$3:$CP$4,81,FALSE)=0,"",VLOOKUP(給水装置工事申込書!$F$8,選択リスト!$B$3:$CP$4,81,FALSE))</f>
        <v>号様式</v>
      </c>
      <c r="M1" s="80"/>
      <c r="N1" s="80"/>
      <c r="O1" s="80"/>
      <c r="P1" s="80"/>
      <c r="Q1" s="80" t="str">
        <f>IF(VLOOKUP(給水装置工事申込書!$F$8,選択リスト!$B$3:$CP$4,82,FALSE)=0,"",VLOOKUP(給水装置工事申込書!$F$8,選択リスト!$B$3:$CP$4,82,FALSE))</f>
        <v/>
      </c>
      <c r="R1" s="80"/>
      <c r="S1" s="80"/>
      <c r="T1" s="80"/>
      <c r="U1" s="80"/>
      <c r="AD1" s="71" t="str">
        <f>IF(VLOOKUP(給水装置工事申込書!$F$8,選択リスト!$B$3:$CP$4,83,FALSE)=0,"",VLOOKUP(給水装置工事申込書!$F$8,選択リスト!$B$3:$CP$4,83,FALSE))</f>
        <v>収受</v>
      </c>
      <c r="AE1" s="71"/>
      <c r="AF1" s="71"/>
      <c r="AG1" s="71"/>
      <c r="AH1" s="71"/>
      <c r="AI1" s="71"/>
      <c r="AJ1" s="71"/>
      <c r="AK1" s="71"/>
      <c r="AL1" s="34"/>
      <c r="AM1" s="34"/>
      <c r="AN1" s="71"/>
      <c r="AO1" s="71"/>
      <c r="AP1" s="71" t="s">
        <v>5</v>
      </c>
      <c r="AQ1" s="71"/>
      <c r="AR1" s="71"/>
      <c r="AS1" s="71"/>
      <c r="AT1" s="71"/>
      <c r="AU1" s="71" t="s">
        <v>6</v>
      </c>
      <c r="AV1" s="71"/>
      <c r="AW1" s="71"/>
      <c r="AX1" s="71"/>
      <c r="AY1" s="71"/>
      <c r="AZ1" s="34"/>
      <c r="BA1" s="71" t="s">
        <v>4</v>
      </c>
      <c r="BB1" s="71"/>
      <c r="BD1" s="80" t="str">
        <f>IF(VLOOKUP(給水装置工事申込書!$F$8,選択リスト!$B$3:$CP$4,84,FALSE)=0,"",VLOOKUP(給水装置工事申込書!$F$8,選択リスト!$B$3:$CP$4,84,FALSE))</f>
        <v>第</v>
      </c>
      <c r="BE1" s="80"/>
      <c r="BF1" s="80"/>
      <c r="BG1" s="80"/>
      <c r="BH1" s="80"/>
      <c r="BI1" s="80"/>
      <c r="BJ1" s="80"/>
      <c r="BK1" s="80"/>
      <c r="BL1" s="80"/>
      <c r="BM1" s="80"/>
      <c r="BN1" s="71" t="str">
        <f>IF(VLOOKUP(給水装置工事申込書!$F$8,選択リスト!$B$3:$CP$4,85,FALSE)=0,"",VLOOKUP(給水装置工事申込書!$F$8,選択リスト!$B$3:$CP$4,85,FALSE))</f>
        <v>号</v>
      </c>
      <c r="BO1" s="71"/>
      <c r="BP1" s="71"/>
      <c r="BW1" s="71"/>
      <c r="BX1" s="71"/>
      <c r="BY1" s="71"/>
    </row>
    <row r="2" spans="1:77" s="50" customFormat="1" ht="20.149999999999999" customHeight="1" x14ac:dyDescent="0.2">
      <c r="A2" s="348" t="str">
        <f>IF(VLOOKUP(給水装置工事申込書!$F$8,選択リスト!$B$3:$CP$4,86,FALSE)=0,"",VLOOKUP(給水装置工事申込書!$F$8,選択リスト!$B$3:$CP$4,86,FALSE))</f>
        <v>給水装置工事明細書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349"/>
      <c r="AG2" s="349"/>
      <c r="AH2" s="349"/>
      <c r="AI2" s="349"/>
      <c r="AJ2" s="349"/>
      <c r="AK2" s="349"/>
      <c r="AL2" s="349"/>
      <c r="AM2" s="349"/>
      <c r="AN2" s="350"/>
      <c r="AO2" s="350"/>
      <c r="AP2" s="350"/>
      <c r="AQ2" s="350"/>
      <c r="AR2" s="350"/>
      <c r="AS2" s="350"/>
      <c r="AT2" s="350"/>
      <c r="AU2" s="350"/>
      <c r="AV2" s="350"/>
      <c r="AW2" s="351"/>
      <c r="AX2" s="352" t="s">
        <v>111</v>
      </c>
      <c r="AY2" s="353"/>
      <c r="AZ2" s="263"/>
      <c r="BA2" s="263"/>
      <c r="BB2" s="350" t="str">
        <f>IF(VLOOKUP(給水装置工事申込書!$F$8,選択リスト!$B$3:$CP$4,87,FALSE)=0,"",VLOOKUP(給水装置工事申込書!$F$8,選択リスト!$B$3:$CP$4,87,FALSE))</f>
        <v>審査</v>
      </c>
      <c r="BC2" s="350"/>
      <c r="BD2" s="350"/>
      <c r="BE2" s="350"/>
      <c r="BF2" s="354"/>
      <c r="BG2" s="263"/>
      <c r="BH2" s="263"/>
      <c r="BI2" s="350" t="str">
        <f>IF(VLOOKUP(給水装置工事申込書!$F$8,選択リスト!$B$3:$CP$4,88,FALSE)=0,"",VLOOKUP(給水装置工事申込書!$F$8,選択リスト!$B$3:$CP$4,88,FALSE))</f>
        <v>検査</v>
      </c>
      <c r="BJ2" s="350"/>
      <c r="BK2" s="350"/>
      <c r="BL2" s="350"/>
      <c r="BM2" s="350"/>
      <c r="BN2" s="355" t="s">
        <v>109</v>
      </c>
      <c r="BO2" s="355"/>
      <c r="BP2" s="356"/>
    </row>
    <row r="3" spans="1:77" ht="16" customHeight="1" x14ac:dyDescent="0.2">
      <c r="A3" s="357" t="s">
        <v>28</v>
      </c>
      <c r="B3" s="358"/>
      <c r="C3" s="358"/>
      <c r="D3" s="358"/>
      <c r="E3" s="358"/>
      <c r="F3" s="359" t="s">
        <v>47</v>
      </c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60"/>
      <c r="T3" s="361" t="s">
        <v>49</v>
      </c>
      <c r="U3" s="358"/>
      <c r="V3" s="358"/>
      <c r="W3" s="358"/>
      <c r="X3" s="358"/>
      <c r="Y3" s="362" t="s">
        <v>47</v>
      </c>
      <c r="Z3" s="363"/>
      <c r="AA3" s="363"/>
      <c r="AB3" s="363"/>
      <c r="AC3" s="363"/>
      <c r="AD3" s="363"/>
      <c r="AE3" s="363"/>
      <c r="AF3" s="363"/>
      <c r="AG3" s="363"/>
      <c r="AH3" s="363"/>
      <c r="AI3" s="363"/>
      <c r="AJ3" s="363"/>
      <c r="AK3" s="363"/>
      <c r="AL3" s="363"/>
      <c r="AM3" s="363"/>
      <c r="AN3" s="364" t="str">
        <f>IF(VLOOKUP(給水装置工事申込書!$F$8,選択リスト!$B$3:$CP$4,89,FALSE)=0,"",VLOOKUP(給水装置工事申込書!$F$8,選択リスト!$B$3:$CP$4,89,FALSE))</f>
        <v>水栓番号(吉岡町記載)</v>
      </c>
      <c r="AO3" s="365"/>
      <c r="AP3" s="365"/>
      <c r="AQ3" s="365"/>
      <c r="AR3" s="365"/>
      <c r="AS3" s="365"/>
      <c r="AT3" s="365"/>
      <c r="AU3" s="365"/>
      <c r="AV3" s="365"/>
      <c r="AW3" s="365"/>
      <c r="AX3" s="365"/>
      <c r="AY3" s="365"/>
      <c r="AZ3" s="365"/>
      <c r="BA3" s="365"/>
      <c r="BB3" s="366"/>
      <c r="BC3" s="367"/>
      <c r="BD3" s="365"/>
      <c r="BE3" s="365"/>
      <c r="BF3" s="365"/>
      <c r="BG3" s="365"/>
      <c r="BH3" s="365"/>
      <c r="BI3" s="365"/>
      <c r="BJ3" s="365"/>
      <c r="BK3" s="365"/>
      <c r="BL3" s="365"/>
      <c r="BM3" s="365"/>
      <c r="BN3" s="365"/>
      <c r="BO3" s="365"/>
      <c r="BP3" s="368"/>
    </row>
    <row r="4" spans="1:77" ht="16" customHeight="1" x14ac:dyDescent="0.2">
      <c r="A4" s="396" t="s">
        <v>25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7"/>
      <c r="Y4" s="397"/>
      <c r="Z4" s="397"/>
      <c r="AA4" s="397"/>
      <c r="AB4" s="397"/>
      <c r="AC4" s="397"/>
      <c r="AD4" s="397"/>
      <c r="AE4" s="397"/>
      <c r="AF4" s="397"/>
      <c r="AG4" s="397"/>
      <c r="AH4" s="397"/>
      <c r="AI4" s="397"/>
      <c r="AJ4" s="397"/>
      <c r="AK4" s="397"/>
      <c r="AL4" s="397"/>
      <c r="AM4" s="398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45"/>
    </row>
    <row r="5" spans="1:77" ht="16" customHeight="1" x14ac:dyDescent="0.2">
      <c r="A5" s="399"/>
      <c r="B5" s="400"/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0"/>
      <c r="O5" s="400"/>
      <c r="P5" s="400"/>
      <c r="Q5" s="400"/>
      <c r="R5" s="400"/>
      <c r="S5" s="400"/>
      <c r="T5" s="400"/>
      <c r="U5" s="400"/>
      <c r="V5" s="400"/>
      <c r="W5" s="400"/>
      <c r="X5" s="400"/>
      <c r="Y5" s="400"/>
      <c r="Z5" s="400"/>
      <c r="AA5" s="400"/>
      <c r="AB5" s="400"/>
      <c r="AC5" s="400"/>
      <c r="AD5" s="400"/>
      <c r="AE5" s="400"/>
      <c r="AF5" s="400"/>
      <c r="AG5" s="400"/>
      <c r="AH5" s="400"/>
      <c r="AI5" s="400"/>
      <c r="AJ5" s="400"/>
      <c r="AK5" s="400"/>
      <c r="AL5" s="400"/>
      <c r="AM5" s="401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45"/>
    </row>
    <row r="6" spans="1:77" ht="16" customHeight="1" x14ac:dyDescent="0.2">
      <c r="A6" s="399"/>
      <c r="B6" s="400"/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400"/>
      <c r="S6" s="400"/>
      <c r="T6" s="400"/>
      <c r="U6" s="400"/>
      <c r="V6" s="400"/>
      <c r="W6" s="400"/>
      <c r="X6" s="400"/>
      <c r="Y6" s="400"/>
      <c r="Z6" s="400"/>
      <c r="AA6" s="400"/>
      <c r="AB6" s="400"/>
      <c r="AC6" s="400"/>
      <c r="AD6" s="400"/>
      <c r="AE6" s="400"/>
      <c r="AF6" s="400"/>
      <c r="AG6" s="400"/>
      <c r="AH6" s="400"/>
      <c r="AI6" s="400"/>
      <c r="AJ6" s="400"/>
      <c r="AK6" s="400"/>
      <c r="AL6" s="400"/>
      <c r="AM6" s="401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45"/>
    </row>
    <row r="7" spans="1:77" ht="16" customHeight="1" x14ac:dyDescent="0.2">
      <c r="A7" s="399"/>
      <c r="B7" s="400"/>
      <c r="C7" s="400"/>
      <c r="D7" s="400"/>
      <c r="E7" s="400"/>
      <c r="F7" s="400"/>
      <c r="G7" s="400"/>
      <c r="H7" s="400"/>
      <c r="I7" s="400"/>
      <c r="J7" s="400"/>
      <c r="K7" s="400"/>
      <c r="L7" s="400"/>
      <c r="M7" s="400"/>
      <c r="N7" s="400"/>
      <c r="O7" s="400"/>
      <c r="P7" s="400"/>
      <c r="Q7" s="400"/>
      <c r="R7" s="400"/>
      <c r="S7" s="400"/>
      <c r="T7" s="400"/>
      <c r="U7" s="400"/>
      <c r="V7" s="400"/>
      <c r="W7" s="400"/>
      <c r="X7" s="400"/>
      <c r="Y7" s="400"/>
      <c r="Z7" s="400"/>
      <c r="AA7" s="400"/>
      <c r="AB7" s="400"/>
      <c r="AC7" s="400"/>
      <c r="AD7" s="400"/>
      <c r="AE7" s="400"/>
      <c r="AF7" s="400"/>
      <c r="AG7" s="400"/>
      <c r="AH7" s="400"/>
      <c r="AI7" s="400"/>
      <c r="AJ7" s="400"/>
      <c r="AK7" s="400"/>
      <c r="AL7" s="400"/>
      <c r="AM7" s="401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45"/>
    </row>
    <row r="8" spans="1:77" ht="16" customHeight="1" x14ac:dyDescent="0.2">
      <c r="A8" s="399"/>
      <c r="B8" s="400"/>
      <c r="C8" s="400"/>
      <c r="D8" s="400"/>
      <c r="E8" s="400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400"/>
      <c r="R8" s="400"/>
      <c r="S8" s="400"/>
      <c r="T8" s="400"/>
      <c r="U8" s="400"/>
      <c r="V8" s="400"/>
      <c r="W8" s="400"/>
      <c r="X8" s="400"/>
      <c r="Y8" s="400"/>
      <c r="Z8" s="400"/>
      <c r="AA8" s="400"/>
      <c r="AB8" s="400"/>
      <c r="AC8" s="400"/>
      <c r="AD8" s="400"/>
      <c r="AE8" s="400"/>
      <c r="AF8" s="400"/>
      <c r="AG8" s="400"/>
      <c r="AH8" s="400"/>
      <c r="AI8" s="400"/>
      <c r="AJ8" s="400"/>
      <c r="AK8" s="400"/>
      <c r="AL8" s="400"/>
      <c r="AM8" s="401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45"/>
    </row>
    <row r="9" spans="1:77" ht="16" customHeight="1" x14ac:dyDescent="0.2">
      <c r="A9" s="399"/>
      <c r="B9" s="400"/>
      <c r="C9" s="400"/>
      <c r="D9" s="400"/>
      <c r="E9" s="400"/>
      <c r="F9" s="400"/>
      <c r="G9" s="400"/>
      <c r="H9" s="400"/>
      <c r="I9" s="400"/>
      <c r="J9" s="400"/>
      <c r="K9" s="400"/>
      <c r="L9" s="400"/>
      <c r="M9" s="400"/>
      <c r="N9" s="400"/>
      <c r="O9" s="400"/>
      <c r="P9" s="400"/>
      <c r="Q9" s="400"/>
      <c r="R9" s="400"/>
      <c r="S9" s="400"/>
      <c r="T9" s="400"/>
      <c r="U9" s="400"/>
      <c r="V9" s="400"/>
      <c r="W9" s="400"/>
      <c r="X9" s="400"/>
      <c r="Y9" s="400"/>
      <c r="Z9" s="400"/>
      <c r="AA9" s="400"/>
      <c r="AB9" s="400"/>
      <c r="AC9" s="400"/>
      <c r="AD9" s="400"/>
      <c r="AE9" s="400"/>
      <c r="AF9" s="400"/>
      <c r="AG9" s="400"/>
      <c r="AH9" s="400"/>
      <c r="AI9" s="400"/>
      <c r="AJ9" s="400"/>
      <c r="AK9" s="400"/>
      <c r="AL9" s="400"/>
      <c r="AM9" s="401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45"/>
    </row>
    <row r="10" spans="1:77" ht="16" customHeight="1" x14ac:dyDescent="0.2">
      <c r="A10" s="399"/>
      <c r="B10" s="400"/>
      <c r="C10" s="400"/>
      <c r="D10" s="400"/>
      <c r="E10" s="400"/>
      <c r="F10" s="400"/>
      <c r="G10" s="400"/>
      <c r="H10" s="400"/>
      <c r="I10" s="400"/>
      <c r="J10" s="400"/>
      <c r="K10" s="400"/>
      <c r="L10" s="400"/>
      <c r="M10" s="400"/>
      <c r="N10" s="400"/>
      <c r="O10" s="400"/>
      <c r="P10" s="400"/>
      <c r="Q10" s="400"/>
      <c r="R10" s="400"/>
      <c r="S10" s="400"/>
      <c r="T10" s="400"/>
      <c r="U10" s="400"/>
      <c r="V10" s="400"/>
      <c r="W10" s="400"/>
      <c r="X10" s="400"/>
      <c r="Y10" s="400"/>
      <c r="Z10" s="400"/>
      <c r="AA10" s="400"/>
      <c r="AB10" s="400"/>
      <c r="AC10" s="400"/>
      <c r="AD10" s="400"/>
      <c r="AE10" s="400"/>
      <c r="AF10" s="400"/>
      <c r="AG10" s="400"/>
      <c r="AH10" s="400"/>
      <c r="AI10" s="400"/>
      <c r="AJ10" s="400"/>
      <c r="AK10" s="400"/>
      <c r="AL10" s="400"/>
      <c r="AM10" s="401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45"/>
    </row>
    <row r="11" spans="1:77" ht="16" customHeight="1" x14ac:dyDescent="0.2">
      <c r="A11" s="399"/>
      <c r="B11" s="400"/>
      <c r="C11" s="400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400"/>
      <c r="O11" s="400"/>
      <c r="P11" s="400"/>
      <c r="Q11" s="400"/>
      <c r="R11" s="400"/>
      <c r="S11" s="400"/>
      <c r="T11" s="400"/>
      <c r="U11" s="400"/>
      <c r="V11" s="400"/>
      <c r="W11" s="400"/>
      <c r="X11" s="400"/>
      <c r="Y11" s="400"/>
      <c r="Z11" s="400"/>
      <c r="AA11" s="400"/>
      <c r="AB11" s="400"/>
      <c r="AC11" s="400"/>
      <c r="AD11" s="400"/>
      <c r="AE11" s="400"/>
      <c r="AF11" s="400"/>
      <c r="AG11" s="400"/>
      <c r="AH11" s="400"/>
      <c r="AI11" s="400"/>
      <c r="AJ11" s="400"/>
      <c r="AK11" s="400"/>
      <c r="AL11" s="400"/>
      <c r="AM11" s="401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45"/>
    </row>
    <row r="12" spans="1:77" ht="16" customHeight="1" x14ac:dyDescent="0.2">
      <c r="A12" s="399"/>
      <c r="B12" s="400"/>
      <c r="C12" s="400"/>
      <c r="D12" s="400"/>
      <c r="E12" s="400"/>
      <c r="F12" s="400"/>
      <c r="G12" s="400"/>
      <c r="H12" s="400"/>
      <c r="I12" s="400"/>
      <c r="J12" s="400"/>
      <c r="K12" s="400"/>
      <c r="L12" s="400"/>
      <c r="M12" s="400"/>
      <c r="N12" s="400"/>
      <c r="O12" s="400"/>
      <c r="P12" s="400"/>
      <c r="Q12" s="400"/>
      <c r="R12" s="400"/>
      <c r="S12" s="400"/>
      <c r="T12" s="400"/>
      <c r="U12" s="400"/>
      <c r="V12" s="400"/>
      <c r="W12" s="400"/>
      <c r="X12" s="400"/>
      <c r="Y12" s="400"/>
      <c r="Z12" s="400"/>
      <c r="AA12" s="400"/>
      <c r="AB12" s="400"/>
      <c r="AC12" s="400"/>
      <c r="AD12" s="400"/>
      <c r="AE12" s="400"/>
      <c r="AF12" s="400"/>
      <c r="AG12" s="400"/>
      <c r="AH12" s="400"/>
      <c r="AI12" s="400"/>
      <c r="AJ12" s="400"/>
      <c r="AK12" s="400"/>
      <c r="AL12" s="400"/>
      <c r="AM12" s="401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45"/>
    </row>
    <row r="13" spans="1:77" ht="16" customHeight="1" x14ac:dyDescent="0.2">
      <c r="A13" s="402"/>
      <c r="B13" s="403"/>
      <c r="C13" s="403"/>
      <c r="D13" s="403"/>
      <c r="E13" s="403"/>
      <c r="F13" s="403"/>
      <c r="G13" s="403"/>
      <c r="H13" s="403"/>
      <c r="I13" s="403"/>
      <c r="J13" s="403"/>
      <c r="K13" s="403"/>
      <c r="L13" s="403"/>
      <c r="M13" s="403"/>
      <c r="N13" s="403"/>
      <c r="O13" s="403"/>
      <c r="P13" s="403"/>
      <c r="Q13" s="403"/>
      <c r="R13" s="403"/>
      <c r="S13" s="403"/>
      <c r="T13" s="403"/>
      <c r="U13" s="403"/>
      <c r="V13" s="403"/>
      <c r="W13" s="403"/>
      <c r="X13" s="403"/>
      <c r="Y13" s="403"/>
      <c r="Z13" s="403"/>
      <c r="AA13" s="403"/>
      <c r="AB13" s="403"/>
      <c r="AC13" s="403"/>
      <c r="AD13" s="403"/>
      <c r="AE13" s="403"/>
      <c r="AF13" s="403"/>
      <c r="AG13" s="403"/>
      <c r="AH13" s="403"/>
      <c r="AI13" s="403"/>
      <c r="AJ13" s="403"/>
      <c r="AK13" s="403"/>
      <c r="AL13" s="403"/>
      <c r="AM13" s="404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45"/>
    </row>
    <row r="14" spans="1:77" ht="16" customHeight="1" x14ac:dyDescent="0.2">
      <c r="A14" s="10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35"/>
      <c r="BN14" s="35"/>
      <c r="BO14" s="35"/>
      <c r="BP14" s="56"/>
    </row>
    <row r="15" spans="1:77" ht="16" customHeight="1" x14ac:dyDescent="0.2">
      <c r="A15" s="10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35"/>
      <c r="BN15" s="35"/>
      <c r="BO15" s="35"/>
      <c r="BP15" s="56"/>
    </row>
    <row r="16" spans="1:77" ht="16" customHeight="1" x14ac:dyDescent="0.2">
      <c r="A16" s="10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56"/>
    </row>
    <row r="17" spans="1:68" ht="16" customHeight="1" x14ac:dyDescent="0.2">
      <c r="A17" s="10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56"/>
    </row>
    <row r="18" spans="1:68" ht="16" customHeight="1" x14ac:dyDescent="0.2">
      <c r="A18" s="10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56"/>
    </row>
    <row r="19" spans="1:68" ht="16" customHeight="1" x14ac:dyDescent="0.2">
      <c r="A19" s="10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56"/>
    </row>
    <row r="20" spans="1:68" ht="16" customHeight="1" x14ac:dyDescent="0.2">
      <c r="A20" s="10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56"/>
    </row>
    <row r="21" spans="1:68" ht="16" customHeight="1" x14ac:dyDescent="0.2">
      <c r="A21" s="10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56"/>
    </row>
    <row r="22" spans="1:68" ht="16" customHeight="1" x14ac:dyDescent="0.2">
      <c r="A22" s="10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45"/>
    </row>
    <row r="23" spans="1:68" ht="16" customHeight="1" x14ac:dyDescent="0.2">
      <c r="A23" s="10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22"/>
      <c r="N23" s="17"/>
      <c r="O23" s="17"/>
      <c r="P23" s="53"/>
      <c r="Q23" s="17"/>
      <c r="R23" s="17"/>
      <c r="S23" s="17"/>
      <c r="T23" s="17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17"/>
      <c r="AK23" s="17"/>
      <c r="AL23" s="17"/>
      <c r="AM23" s="17"/>
      <c r="AN23" s="52"/>
      <c r="AO23" s="17"/>
      <c r="AP23" s="17"/>
      <c r="AQ23" s="17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17"/>
      <c r="BI23" s="17"/>
      <c r="BJ23" s="17"/>
      <c r="BK23" s="52"/>
      <c r="BL23" s="17"/>
      <c r="BM23" s="17"/>
      <c r="BN23" s="17"/>
      <c r="BO23" s="17"/>
      <c r="BP23" s="45"/>
    </row>
    <row r="24" spans="1:68" ht="16" customHeight="1" x14ac:dyDescent="0.2">
      <c r="A24" s="10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7"/>
    </row>
    <row r="25" spans="1:68" ht="16" customHeight="1" x14ac:dyDescent="0.2">
      <c r="A25" s="10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7"/>
    </row>
    <row r="26" spans="1:68" ht="16" customHeight="1" x14ac:dyDescent="0.2">
      <c r="A26" s="10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7"/>
    </row>
    <row r="27" spans="1:68" ht="16" customHeight="1" x14ac:dyDescent="0.2">
      <c r="A27" s="10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7"/>
    </row>
    <row r="28" spans="1:68" ht="16" customHeight="1" x14ac:dyDescent="0.2">
      <c r="A28" s="1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7"/>
    </row>
    <row r="29" spans="1:68" ht="16" customHeight="1" x14ac:dyDescent="0.2">
      <c r="A29" s="10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7"/>
    </row>
    <row r="30" spans="1:68" ht="16" customHeight="1" x14ac:dyDescent="0.2">
      <c r="A30" s="10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7"/>
    </row>
    <row r="31" spans="1:68" ht="16" customHeight="1" x14ac:dyDescent="0.2">
      <c r="A31" s="10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7"/>
    </row>
    <row r="32" spans="1:68" ht="16" customHeight="1" x14ac:dyDescent="0.2">
      <c r="A32" s="10"/>
      <c r="B32" s="35"/>
      <c r="C32" s="35"/>
      <c r="D32" s="35"/>
      <c r="E32" s="35"/>
      <c r="F32" s="35"/>
      <c r="G32" s="35"/>
      <c r="H32" s="35"/>
      <c r="I32" s="35"/>
      <c r="J32" s="52"/>
      <c r="K32" s="52"/>
      <c r="L32" s="52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17"/>
      <c r="AW32" s="17"/>
      <c r="AX32" s="17"/>
      <c r="AY32" s="17"/>
      <c r="AZ32" s="17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8"/>
    </row>
    <row r="33" spans="1:68" ht="16" customHeight="1" x14ac:dyDescent="0.2">
      <c r="A33" s="10"/>
      <c r="B33" s="35"/>
      <c r="C33" s="35"/>
      <c r="D33" s="35"/>
      <c r="E33" s="35"/>
      <c r="F33" s="35"/>
      <c r="G33" s="35"/>
      <c r="H33" s="35"/>
      <c r="I33" s="35"/>
      <c r="J33" s="52"/>
      <c r="K33" s="52"/>
      <c r="L33" s="52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17"/>
      <c r="AW33" s="17"/>
      <c r="AX33" s="17"/>
      <c r="AY33" s="17"/>
      <c r="AZ33" s="17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8"/>
    </row>
    <row r="34" spans="1:68" ht="16" customHeight="1" x14ac:dyDescent="0.2">
      <c r="A34" s="10"/>
      <c r="B34" s="35"/>
      <c r="C34" s="35"/>
      <c r="D34" s="35"/>
      <c r="E34" s="35"/>
      <c r="F34" s="35"/>
      <c r="G34" s="35"/>
      <c r="H34" s="35"/>
      <c r="I34" s="35"/>
      <c r="J34" s="52"/>
      <c r="K34" s="52"/>
      <c r="L34" s="52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17"/>
      <c r="AW34" s="17"/>
      <c r="AX34" s="17"/>
      <c r="AY34" s="17"/>
      <c r="AZ34" s="17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8"/>
    </row>
    <row r="35" spans="1:68" ht="16" customHeight="1" x14ac:dyDescent="0.2">
      <c r="A35" s="10"/>
      <c r="B35" s="35"/>
      <c r="C35" s="35"/>
      <c r="D35" s="35"/>
      <c r="E35" s="35"/>
      <c r="F35" s="35"/>
      <c r="G35" s="35"/>
      <c r="H35" s="35"/>
      <c r="I35" s="35"/>
      <c r="J35" s="52"/>
      <c r="K35" s="52"/>
      <c r="L35" s="52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17"/>
      <c r="AW35" s="17"/>
      <c r="AX35" s="17"/>
      <c r="AY35" s="17"/>
      <c r="AZ35" s="17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8"/>
    </row>
    <row r="36" spans="1:68" ht="16" customHeight="1" x14ac:dyDescent="0.2">
      <c r="A36" s="10"/>
      <c r="B36" s="35"/>
      <c r="C36" s="35"/>
      <c r="D36" s="35"/>
      <c r="E36" s="35"/>
      <c r="F36" s="35"/>
      <c r="G36" s="35"/>
      <c r="H36" s="35"/>
      <c r="I36" s="35"/>
      <c r="J36" s="52"/>
      <c r="K36" s="52"/>
      <c r="L36" s="52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17"/>
      <c r="AW36" s="17"/>
      <c r="AX36" s="17"/>
      <c r="AY36" s="17"/>
      <c r="AZ36" s="17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8"/>
    </row>
    <row r="37" spans="1:68" ht="16" customHeight="1" x14ac:dyDescent="0.2">
      <c r="A37" s="10"/>
      <c r="B37" s="35"/>
      <c r="C37" s="35"/>
      <c r="D37" s="35"/>
      <c r="E37" s="35"/>
      <c r="F37" s="35"/>
      <c r="G37" s="35"/>
      <c r="H37" s="35"/>
      <c r="I37" s="35"/>
      <c r="J37" s="52"/>
      <c r="K37" s="52"/>
      <c r="L37" s="52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17"/>
      <c r="AW37" s="17"/>
      <c r="AX37" s="17"/>
      <c r="AY37" s="17"/>
      <c r="AZ37" s="17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8"/>
    </row>
    <row r="38" spans="1:68" ht="16" customHeight="1" x14ac:dyDescent="0.2">
      <c r="A38" s="10"/>
      <c r="B38" s="35"/>
      <c r="C38" s="35"/>
      <c r="D38" s="35"/>
      <c r="E38" s="35"/>
      <c r="F38" s="35"/>
      <c r="G38" s="35"/>
      <c r="H38" s="35"/>
      <c r="I38" s="35"/>
      <c r="J38" s="52"/>
      <c r="K38" s="52"/>
      <c r="L38" s="52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17"/>
      <c r="AW38" s="17"/>
      <c r="AX38" s="17"/>
      <c r="AY38" s="17"/>
      <c r="AZ38" s="17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8"/>
    </row>
    <row r="39" spans="1:68" ht="16" customHeight="1" x14ac:dyDescent="0.2">
      <c r="A39" s="10"/>
      <c r="B39" s="35"/>
      <c r="C39" s="35"/>
      <c r="D39" s="35"/>
      <c r="E39" s="35"/>
      <c r="F39" s="35"/>
      <c r="G39" s="35"/>
      <c r="H39" s="35"/>
      <c r="I39" s="35"/>
      <c r="J39" s="52"/>
      <c r="K39" s="52"/>
      <c r="L39" s="52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17"/>
      <c r="AW39" s="17"/>
      <c r="AX39" s="17"/>
      <c r="AY39" s="17"/>
      <c r="AZ39" s="17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8"/>
    </row>
    <row r="40" spans="1:68" ht="16" customHeight="1" x14ac:dyDescent="0.2">
      <c r="A40" s="10"/>
      <c r="B40" s="35"/>
      <c r="C40" s="35"/>
      <c r="D40" s="35"/>
      <c r="E40" s="35"/>
      <c r="F40" s="35"/>
      <c r="G40" s="35"/>
      <c r="H40" s="35"/>
      <c r="I40" s="35"/>
      <c r="J40" s="52"/>
      <c r="K40" s="52"/>
      <c r="L40" s="52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17"/>
      <c r="AW40" s="17"/>
      <c r="AX40" s="17"/>
      <c r="AY40" s="17"/>
      <c r="AZ40" s="17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8"/>
    </row>
    <row r="41" spans="1:68" ht="16" customHeight="1" x14ac:dyDescent="0.2">
      <c r="A41" s="10"/>
      <c r="B41" s="35"/>
      <c r="C41" s="35"/>
      <c r="D41" s="35"/>
      <c r="E41" s="35"/>
      <c r="F41" s="35"/>
      <c r="G41" s="35"/>
      <c r="H41" s="35"/>
      <c r="I41" s="35"/>
      <c r="J41" s="52"/>
      <c r="K41" s="52"/>
      <c r="L41" s="52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17"/>
      <c r="AW41" s="17"/>
      <c r="AX41" s="17"/>
      <c r="AY41" s="17"/>
      <c r="AZ41" s="17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8"/>
    </row>
    <row r="42" spans="1:68" ht="16" customHeight="1" x14ac:dyDescent="0.2">
      <c r="A42" s="10"/>
      <c r="B42" s="35"/>
      <c r="C42" s="35"/>
      <c r="D42" s="35"/>
      <c r="E42" s="35"/>
      <c r="F42" s="35"/>
      <c r="G42" s="35"/>
      <c r="H42" s="35"/>
      <c r="I42" s="35"/>
      <c r="J42" s="52"/>
      <c r="K42" s="52"/>
      <c r="L42" s="52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17"/>
      <c r="AW42" s="17"/>
      <c r="AX42" s="17"/>
      <c r="AY42" s="17"/>
      <c r="AZ42" s="17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8"/>
    </row>
    <row r="43" spans="1:68" ht="16" customHeight="1" x14ac:dyDescent="0.2">
      <c r="A43" s="369" t="str">
        <f>IF(VLOOKUP(給水装置工事申込書!$F$8,選択リスト!$B$3:$CP$4,90,FALSE)=0,"",VLOOKUP(給水装置工事申込書!$F$8,選択リスト!$B$3:$CP$4,90,FALSE))</f>
        <v>使用材料（一次側：公道～メーター）（等）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370"/>
      <c r="AI43" s="371" t="str">
        <f>IF(VLOOKUP(給水装置工事申込書!$F$8,選択リスト!$B$3:$CP$4,91,FALSE)=0,"",VLOOKUP(給水装置工事申込書!$F$8,選択リスト!$B$3:$CP$4,91,FALSE))</f>
        <v>使用材料等（二次側：メーター～）（等）</v>
      </c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101"/>
    </row>
    <row r="44" spans="1:68" ht="16" customHeight="1" x14ac:dyDescent="0.2">
      <c r="A44" s="372" t="s">
        <v>113</v>
      </c>
      <c r="B44" s="373"/>
      <c r="C44" s="373"/>
      <c r="D44" s="373"/>
      <c r="E44" s="373"/>
      <c r="F44" s="373"/>
      <c r="G44" s="373"/>
      <c r="H44" s="373"/>
      <c r="I44" s="373"/>
      <c r="J44" s="373"/>
      <c r="K44" s="373"/>
      <c r="L44" s="373"/>
      <c r="M44" s="374"/>
      <c r="N44" s="375" t="s">
        <v>50</v>
      </c>
      <c r="O44" s="375"/>
      <c r="P44" s="375" t="s">
        <v>51</v>
      </c>
      <c r="Q44" s="376"/>
      <c r="R44" s="377" t="s">
        <v>113</v>
      </c>
      <c r="S44" s="373"/>
      <c r="T44" s="373"/>
      <c r="U44" s="373"/>
      <c r="V44" s="373"/>
      <c r="W44" s="373"/>
      <c r="X44" s="373"/>
      <c r="Y44" s="373"/>
      <c r="Z44" s="373"/>
      <c r="AA44" s="373"/>
      <c r="AB44" s="373"/>
      <c r="AC44" s="373"/>
      <c r="AD44" s="374"/>
      <c r="AE44" s="375" t="s">
        <v>50</v>
      </c>
      <c r="AF44" s="375"/>
      <c r="AG44" s="375" t="s">
        <v>51</v>
      </c>
      <c r="AH44" s="378"/>
      <c r="AI44" s="377" t="s">
        <v>113</v>
      </c>
      <c r="AJ44" s="373"/>
      <c r="AK44" s="373"/>
      <c r="AL44" s="373"/>
      <c r="AM44" s="373"/>
      <c r="AN44" s="373"/>
      <c r="AO44" s="373"/>
      <c r="AP44" s="373"/>
      <c r="AQ44" s="373"/>
      <c r="AR44" s="373"/>
      <c r="AS44" s="373"/>
      <c r="AT44" s="373"/>
      <c r="AU44" s="374"/>
      <c r="AV44" s="375" t="s">
        <v>50</v>
      </c>
      <c r="AW44" s="375"/>
      <c r="AX44" s="375" t="s">
        <v>51</v>
      </c>
      <c r="AY44" s="376"/>
      <c r="AZ44" s="377" t="s">
        <v>113</v>
      </c>
      <c r="BA44" s="373"/>
      <c r="BB44" s="373"/>
      <c r="BC44" s="373"/>
      <c r="BD44" s="373"/>
      <c r="BE44" s="373"/>
      <c r="BF44" s="373"/>
      <c r="BG44" s="373"/>
      <c r="BH44" s="373"/>
      <c r="BI44" s="373"/>
      <c r="BJ44" s="373"/>
      <c r="BK44" s="373"/>
      <c r="BL44" s="374"/>
      <c r="BM44" s="375" t="s">
        <v>50</v>
      </c>
      <c r="BN44" s="375"/>
      <c r="BO44" s="375" t="s">
        <v>51</v>
      </c>
      <c r="BP44" s="379"/>
    </row>
    <row r="45" spans="1:68" ht="16" customHeight="1" x14ac:dyDescent="0.2">
      <c r="A45" s="385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4"/>
      <c r="N45" s="236"/>
      <c r="O45" s="236"/>
      <c r="P45" s="386"/>
      <c r="Q45" s="387"/>
      <c r="R45" s="387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4"/>
      <c r="AE45" s="236"/>
      <c r="AF45" s="236"/>
      <c r="AG45" s="236"/>
      <c r="AH45" s="102"/>
      <c r="AI45" s="387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4"/>
      <c r="AV45" s="236"/>
      <c r="AW45" s="236"/>
      <c r="AX45" s="236"/>
      <c r="AY45" s="386"/>
      <c r="AZ45" s="380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/>
      <c r="BK45" s="109"/>
      <c r="BL45" s="110"/>
      <c r="BM45" s="236"/>
      <c r="BN45" s="236"/>
      <c r="BO45" s="236"/>
      <c r="BP45" s="381"/>
    </row>
    <row r="46" spans="1:68" ht="16" customHeight="1" x14ac:dyDescent="0.2">
      <c r="A46" s="382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10"/>
      <c r="N46" s="233"/>
      <c r="O46" s="233"/>
      <c r="P46" s="383"/>
      <c r="Q46" s="380"/>
      <c r="R46" s="380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10"/>
      <c r="AE46" s="233"/>
      <c r="AF46" s="233"/>
      <c r="AG46" s="233"/>
      <c r="AH46" s="108"/>
      <c r="AI46" s="380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10"/>
      <c r="AV46" s="233"/>
      <c r="AW46" s="233"/>
      <c r="AX46" s="233"/>
      <c r="AY46" s="383"/>
      <c r="AZ46" s="380"/>
      <c r="BA46" s="109"/>
      <c r="BB46" s="109"/>
      <c r="BC46" s="109"/>
      <c r="BD46" s="109"/>
      <c r="BE46" s="109"/>
      <c r="BF46" s="109"/>
      <c r="BG46" s="109"/>
      <c r="BH46" s="109"/>
      <c r="BI46" s="109"/>
      <c r="BJ46" s="109"/>
      <c r="BK46" s="109"/>
      <c r="BL46" s="110"/>
      <c r="BM46" s="233"/>
      <c r="BN46" s="233"/>
      <c r="BO46" s="233"/>
      <c r="BP46" s="384"/>
    </row>
    <row r="47" spans="1:68" ht="16" customHeight="1" x14ac:dyDescent="0.2">
      <c r="A47" s="382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10"/>
      <c r="N47" s="233"/>
      <c r="O47" s="233"/>
      <c r="P47" s="383"/>
      <c r="Q47" s="380"/>
      <c r="R47" s="380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10"/>
      <c r="AE47" s="233"/>
      <c r="AF47" s="233"/>
      <c r="AG47" s="233"/>
      <c r="AH47" s="108"/>
      <c r="AI47" s="380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10"/>
      <c r="AV47" s="233"/>
      <c r="AW47" s="233"/>
      <c r="AX47" s="233"/>
      <c r="AY47" s="383"/>
      <c r="AZ47" s="380"/>
      <c r="BA47" s="109"/>
      <c r="BB47" s="109"/>
      <c r="BC47" s="109"/>
      <c r="BD47" s="109"/>
      <c r="BE47" s="109"/>
      <c r="BF47" s="109"/>
      <c r="BG47" s="109"/>
      <c r="BH47" s="109"/>
      <c r="BI47" s="109"/>
      <c r="BJ47" s="109"/>
      <c r="BK47" s="109"/>
      <c r="BL47" s="110"/>
      <c r="BM47" s="233"/>
      <c r="BN47" s="233"/>
      <c r="BO47" s="233"/>
      <c r="BP47" s="384"/>
    </row>
    <row r="48" spans="1:68" ht="16" customHeight="1" x14ac:dyDescent="0.2">
      <c r="A48" s="382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10"/>
      <c r="N48" s="233"/>
      <c r="O48" s="233"/>
      <c r="P48" s="383"/>
      <c r="Q48" s="380"/>
      <c r="R48" s="380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10"/>
      <c r="AE48" s="233"/>
      <c r="AF48" s="233"/>
      <c r="AG48" s="233"/>
      <c r="AH48" s="108"/>
      <c r="AI48" s="380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10"/>
      <c r="AV48" s="233"/>
      <c r="AW48" s="233"/>
      <c r="AX48" s="233"/>
      <c r="AY48" s="383"/>
      <c r="AZ48" s="380"/>
      <c r="BA48" s="109"/>
      <c r="BB48" s="109"/>
      <c r="BC48" s="109"/>
      <c r="BD48" s="109"/>
      <c r="BE48" s="109"/>
      <c r="BF48" s="109"/>
      <c r="BG48" s="109"/>
      <c r="BH48" s="109"/>
      <c r="BI48" s="109"/>
      <c r="BJ48" s="109"/>
      <c r="BK48" s="109"/>
      <c r="BL48" s="110"/>
      <c r="BM48" s="233"/>
      <c r="BN48" s="233"/>
      <c r="BO48" s="233"/>
      <c r="BP48" s="384"/>
    </row>
    <row r="49" spans="1:68" ht="16" customHeight="1" x14ac:dyDescent="0.2">
      <c r="A49" s="382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10"/>
      <c r="N49" s="233"/>
      <c r="O49" s="233"/>
      <c r="P49" s="383"/>
      <c r="Q49" s="380"/>
      <c r="R49" s="380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10"/>
      <c r="AE49" s="233"/>
      <c r="AF49" s="233"/>
      <c r="AG49" s="233"/>
      <c r="AH49" s="108"/>
      <c r="AI49" s="380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10"/>
      <c r="AV49" s="233"/>
      <c r="AW49" s="233"/>
      <c r="AX49" s="233"/>
      <c r="AY49" s="383"/>
      <c r="AZ49" s="380"/>
      <c r="BA49" s="109"/>
      <c r="BB49" s="109"/>
      <c r="BC49" s="109"/>
      <c r="BD49" s="109"/>
      <c r="BE49" s="109"/>
      <c r="BF49" s="109"/>
      <c r="BG49" s="109"/>
      <c r="BH49" s="109"/>
      <c r="BI49" s="109"/>
      <c r="BJ49" s="109"/>
      <c r="BK49" s="109"/>
      <c r="BL49" s="110"/>
      <c r="BM49" s="233"/>
      <c r="BN49" s="233"/>
      <c r="BO49" s="233"/>
      <c r="BP49" s="384"/>
    </row>
    <row r="50" spans="1:68" ht="16" customHeight="1" x14ac:dyDescent="0.2">
      <c r="A50" s="382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10"/>
      <c r="N50" s="233"/>
      <c r="O50" s="233"/>
      <c r="P50" s="383"/>
      <c r="Q50" s="380"/>
      <c r="R50" s="380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10"/>
      <c r="AE50" s="233"/>
      <c r="AF50" s="233"/>
      <c r="AG50" s="233"/>
      <c r="AH50" s="108"/>
      <c r="AI50" s="380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10"/>
      <c r="AV50" s="233"/>
      <c r="AW50" s="233"/>
      <c r="AX50" s="233"/>
      <c r="AY50" s="383"/>
      <c r="AZ50" s="380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10"/>
      <c r="BM50" s="233"/>
      <c r="BN50" s="233"/>
      <c r="BO50" s="233"/>
      <c r="BP50" s="384"/>
    </row>
    <row r="51" spans="1:68" ht="16" customHeight="1" x14ac:dyDescent="0.2">
      <c r="A51" s="382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10"/>
      <c r="N51" s="233"/>
      <c r="O51" s="233"/>
      <c r="P51" s="383"/>
      <c r="Q51" s="380"/>
      <c r="R51" s="380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10"/>
      <c r="AE51" s="233"/>
      <c r="AF51" s="233"/>
      <c r="AG51" s="233"/>
      <c r="AH51" s="108"/>
      <c r="AI51" s="380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10"/>
      <c r="AV51" s="233"/>
      <c r="AW51" s="233"/>
      <c r="AX51" s="233"/>
      <c r="AY51" s="383"/>
      <c r="AZ51" s="380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10"/>
      <c r="BM51" s="233"/>
      <c r="BN51" s="233"/>
      <c r="BO51" s="233"/>
      <c r="BP51" s="384"/>
    </row>
    <row r="52" spans="1:68" ht="16" customHeight="1" x14ac:dyDescent="0.2">
      <c r="A52" s="382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10"/>
      <c r="N52" s="233"/>
      <c r="O52" s="233"/>
      <c r="P52" s="383"/>
      <c r="Q52" s="380"/>
      <c r="R52" s="380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10"/>
      <c r="AE52" s="108"/>
      <c r="AF52" s="110"/>
      <c r="AG52" s="108"/>
      <c r="AH52" s="109"/>
      <c r="AI52" s="380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10"/>
      <c r="AV52" s="233"/>
      <c r="AW52" s="233"/>
      <c r="AX52" s="233"/>
      <c r="AY52" s="383"/>
      <c r="AZ52" s="380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10"/>
      <c r="BM52" s="233"/>
      <c r="BN52" s="233"/>
      <c r="BO52" s="233"/>
      <c r="BP52" s="384"/>
    </row>
    <row r="53" spans="1:68" ht="16" customHeight="1" x14ac:dyDescent="0.2">
      <c r="A53" s="382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10"/>
      <c r="N53" s="233"/>
      <c r="O53" s="233"/>
      <c r="P53" s="383"/>
      <c r="Q53" s="380"/>
      <c r="R53" s="380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10"/>
      <c r="AE53" s="108"/>
      <c r="AF53" s="110"/>
      <c r="AG53" s="108"/>
      <c r="AH53" s="109"/>
      <c r="AI53" s="380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10"/>
      <c r="AV53" s="233"/>
      <c r="AW53" s="233"/>
      <c r="AX53" s="233"/>
      <c r="AY53" s="383"/>
      <c r="AZ53" s="380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BL53" s="110"/>
      <c r="BM53" s="233"/>
      <c r="BN53" s="233"/>
      <c r="BO53" s="233"/>
      <c r="BP53" s="384"/>
    </row>
    <row r="54" spans="1:68" ht="16" customHeight="1" x14ac:dyDescent="0.2">
      <c r="A54" s="382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10"/>
      <c r="N54" s="108"/>
      <c r="O54" s="110"/>
      <c r="P54" s="108"/>
      <c r="Q54" s="109"/>
      <c r="R54" s="380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10"/>
      <c r="AE54" s="108"/>
      <c r="AF54" s="110"/>
      <c r="AG54" s="108"/>
      <c r="AH54" s="388"/>
      <c r="AI54" s="380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10"/>
      <c r="AV54" s="108"/>
      <c r="AW54" s="110"/>
      <c r="AX54" s="108"/>
      <c r="AY54" s="388"/>
      <c r="AZ54" s="380"/>
      <c r="BA54" s="109"/>
      <c r="BB54" s="109"/>
      <c r="BC54" s="109"/>
      <c r="BD54" s="109"/>
      <c r="BE54" s="109"/>
      <c r="BF54" s="109"/>
      <c r="BG54" s="109"/>
      <c r="BH54" s="109"/>
      <c r="BI54" s="109"/>
      <c r="BJ54" s="109"/>
      <c r="BK54" s="109"/>
      <c r="BL54" s="110"/>
      <c r="BM54" s="108"/>
      <c r="BN54" s="110"/>
      <c r="BO54" s="108"/>
      <c r="BP54" s="389"/>
    </row>
    <row r="55" spans="1:68" ht="16" customHeight="1" x14ac:dyDescent="0.2">
      <c r="A55" s="382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10"/>
      <c r="N55" s="233"/>
      <c r="O55" s="233"/>
      <c r="P55" s="383"/>
      <c r="Q55" s="380"/>
      <c r="R55" s="380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10"/>
      <c r="AE55" s="108"/>
      <c r="AF55" s="110"/>
      <c r="AG55" s="108"/>
      <c r="AH55" s="109"/>
      <c r="AI55" s="380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10"/>
      <c r="AV55" s="233"/>
      <c r="AW55" s="233"/>
      <c r="AX55" s="233"/>
      <c r="AY55" s="383"/>
      <c r="AZ55" s="380"/>
      <c r="BA55" s="109"/>
      <c r="BB55" s="109"/>
      <c r="BC55" s="109"/>
      <c r="BD55" s="109"/>
      <c r="BE55" s="109"/>
      <c r="BF55" s="109"/>
      <c r="BG55" s="109"/>
      <c r="BH55" s="109"/>
      <c r="BI55" s="109"/>
      <c r="BJ55" s="109"/>
      <c r="BK55" s="109"/>
      <c r="BL55" s="110"/>
      <c r="BM55" s="233"/>
      <c r="BN55" s="233"/>
      <c r="BO55" s="233"/>
      <c r="BP55" s="384"/>
    </row>
    <row r="56" spans="1:68" ht="16" customHeight="1" x14ac:dyDescent="0.2">
      <c r="A56" s="382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10"/>
      <c r="N56" s="233"/>
      <c r="O56" s="233"/>
      <c r="P56" s="383"/>
      <c r="Q56" s="380"/>
      <c r="R56" s="380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10"/>
      <c r="AE56" s="108"/>
      <c r="AF56" s="110"/>
      <c r="AG56" s="108"/>
      <c r="AH56" s="109"/>
      <c r="AI56" s="380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10"/>
      <c r="AV56" s="233"/>
      <c r="AW56" s="233"/>
      <c r="AX56" s="233"/>
      <c r="AY56" s="383"/>
      <c r="AZ56" s="380"/>
      <c r="BA56" s="109"/>
      <c r="BB56" s="109"/>
      <c r="BC56" s="109"/>
      <c r="BD56" s="109"/>
      <c r="BE56" s="109"/>
      <c r="BF56" s="109"/>
      <c r="BG56" s="109"/>
      <c r="BH56" s="109"/>
      <c r="BI56" s="109"/>
      <c r="BJ56" s="109"/>
      <c r="BK56" s="109"/>
      <c r="BL56" s="110"/>
      <c r="BM56" s="233"/>
      <c r="BN56" s="233"/>
      <c r="BO56" s="233"/>
      <c r="BP56" s="384"/>
    </row>
    <row r="57" spans="1:68" ht="16" customHeight="1" x14ac:dyDescent="0.2">
      <c r="A57" s="382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10"/>
      <c r="N57" s="390"/>
      <c r="O57" s="390"/>
      <c r="P57" s="391"/>
      <c r="Q57" s="392"/>
      <c r="R57" s="380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10"/>
      <c r="AE57" s="390"/>
      <c r="AF57" s="390"/>
      <c r="AG57" s="390"/>
      <c r="AH57" s="393"/>
      <c r="AI57" s="380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10"/>
      <c r="AV57" s="233"/>
      <c r="AW57" s="233"/>
      <c r="AX57" s="233"/>
      <c r="AY57" s="383"/>
      <c r="AZ57" s="380"/>
      <c r="BA57" s="109"/>
      <c r="BB57" s="109"/>
      <c r="BC57" s="109"/>
      <c r="BD57" s="109"/>
      <c r="BE57" s="109"/>
      <c r="BF57" s="109"/>
      <c r="BG57" s="109"/>
      <c r="BH57" s="109"/>
      <c r="BI57" s="109"/>
      <c r="BJ57" s="109"/>
      <c r="BK57" s="109"/>
      <c r="BL57" s="110"/>
      <c r="BM57" s="233"/>
      <c r="BN57" s="233"/>
      <c r="BO57" s="233"/>
      <c r="BP57" s="384"/>
    </row>
    <row r="58" spans="1:68" ht="16" customHeight="1" x14ac:dyDescent="0.2">
      <c r="A58" s="420"/>
      <c r="B58" s="421"/>
      <c r="C58" s="421"/>
      <c r="D58" s="421"/>
      <c r="E58" s="421"/>
      <c r="F58" s="421"/>
      <c r="G58" s="421"/>
      <c r="H58" s="421"/>
      <c r="I58" s="421"/>
      <c r="J58" s="421"/>
      <c r="K58" s="421"/>
      <c r="L58" s="421"/>
      <c r="M58" s="422"/>
      <c r="N58" s="390"/>
      <c r="O58" s="390"/>
      <c r="P58" s="391"/>
      <c r="Q58" s="392"/>
      <c r="R58" s="392"/>
      <c r="S58" s="421"/>
      <c r="T58" s="421"/>
      <c r="U58" s="421"/>
      <c r="V58" s="421"/>
      <c r="W58" s="421"/>
      <c r="X58" s="421"/>
      <c r="Y58" s="421"/>
      <c r="Z58" s="421"/>
      <c r="AA58" s="421"/>
      <c r="AB58" s="421"/>
      <c r="AC58" s="421"/>
      <c r="AD58" s="422"/>
      <c r="AE58" s="390"/>
      <c r="AF58" s="390"/>
      <c r="AG58" s="390"/>
      <c r="AH58" s="393"/>
      <c r="AI58" s="380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10"/>
      <c r="AV58" s="233"/>
      <c r="AW58" s="233"/>
      <c r="AX58" s="233"/>
      <c r="AY58" s="383"/>
      <c r="AZ58" s="380"/>
      <c r="BA58" s="109"/>
      <c r="BB58" s="109"/>
      <c r="BC58" s="109"/>
      <c r="BD58" s="109"/>
      <c r="BE58" s="109"/>
      <c r="BF58" s="109"/>
      <c r="BG58" s="109"/>
      <c r="BH58" s="109"/>
      <c r="BI58" s="109"/>
      <c r="BJ58" s="109"/>
      <c r="BK58" s="109"/>
      <c r="BL58" s="110"/>
      <c r="BM58" s="233"/>
      <c r="BN58" s="233"/>
      <c r="BO58" s="233"/>
      <c r="BP58" s="384"/>
    </row>
    <row r="59" spans="1:68" ht="16" customHeight="1" x14ac:dyDescent="0.2">
      <c r="A59" s="405" t="s">
        <v>52</v>
      </c>
      <c r="B59" s="406"/>
      <c r="C59" s="406"/>
      <c r="D59" s="406"/>
      <c r="E59" s="406"/>
      <c r="F59" s="406"/>
      <c r="G59" s="406"/>
      <c r="H59" s="406"/>
      <c r="I59" s="407" t="s">
        <v>53</v>
      </c>
      <c r="J59" s="407"/>
      <c r="K59" s="407"/>
      <c r="L59" s="407"/>
      <c r="M59" s="407"/>
      <c r="N59" s="407"/>
      <c r="O59" s="407"/>
      <c r="P59" s="407"/>
      <c r="Q59" s="408"/>
      <c r="R59" s="409" t="s">
        <v>55</v>
      </c>
      <c r="S59" s="410"/>
      <c r="T59" s="411"/>
      <c r="U59" s="411"/>
      <c r="V59" s="411"/>
      <c r="W59" s="411"/>
      <c r="X59" s="411"/>
      <c r="Y59" s="412" t="s">
        <v>22</v>
      </c>
      <c r="Z59" s="413"/>
      <c r="AA59" s="413"/>
      <c r="AB59" s="413"/>
      <c r="AC59" s="413"/>
      <c r="AD59" s="413"/>
      <c r="AE59" s="413"/>
      <c r="AF59" s="413"/>
      <c r="AG59" s="413"/>
      <c r="AH59" s="414"/>
      <c r="AI59" s="415"/>
      <c r="AJ59" s="416"/>
      <c r="AK59" s="416"/>
      <c r="AL59" s="416"/>
      <c r="AM59" s="416"/>
      <c r="AN59" s="416"/>
      <c r="AO59" s="416"/>
      <c r="AP59" s="416"/>
      <c r="AQ59" s="416"/>
      <c r="AR59" s="416"/>
      <c r="AS59" s="416"/>
      <c r="AT59" s="416"/>
      <c r="AU59" s="417"/>
      <c r="AV59" s="394"/>
      <c r="AW59" s="394"/>
      <c r="AX59" s="394"/>
      <c r="AY59" s="418"/>
      <c r="AZ59" s="419"/>
      <c r="BA59" s="416"/>
      <c r="BB59" s="416"/>
      <c r="BC59" s="416"/>
      <c r="BD59" s="416"/>
      <c r="BE59" s="416"/>
      <c r="BF59" s="416"/>
      <c r="BG59" s="416"/>
      <c r="BH59" s="416"/>
      <c r="BI59" s="416"/>
      <c r="BJ59" s="416"/>
      <c r="BK59" s="416"/>
      <c r="BL59" s="417"/>
      <c r="BM59" s="394"/>
      <c r="BN59" s="394"/>
      <c r="BO59" s="394"/>
      <c r="BP59" s="395"/>
    </row>
    <row r="60" spans="1:68" ht="18" customHeight="1" x14ac:dyDescent="0.2"/>
  </sheetData>
  <mergeCells count="222">
    <mergeCell ref="BO59:BP59"/>
    <mergeCell ref="A4:AM13"/>
    <mergeCell ref="A59:H59"/>
    <mergeCell ref="I59:Q59"/>
    <mergeCell ref="R59:X59"/>
    <mergeCell ref="Y59:AH59"/>
    <mergeCell ref="AI59:AU59"/>
    <mergeCell ref="AV59:AW59"/>
    <mergeCell ref="AX59:AY59"/>
    <mergeCell ref="AZ59:BL59"/>
    <mergeCell ref="BM59:BN59"/>
    <mergeCell ref="AZ57:BL57"/>
    <mergeCell ref="BM57:BN57"/>
    <mergeCell ref="BO57:BP57"/>
    <mergeCell ref="A58:M58"/>
    <mergeCell ref="N58:O58"/>
    <mergeCell ref="P58:Q58"/>
    <mergeCell ref="R58:AD58"/>
    <mergeCell ref="AE58:AF58"/>
    <mergeCell ref="AG58:AH58"/>
    <mergeCell ref="AI58:AU58"/>
    <mergeCell ref="AV58:AW58"/>
    <mergeCell ref="AX58:AY58"/>
    <mergeCell ref="AZ58:BL58"/>
    <mergeCell ref="BM58:BN58"/>
    <mergeCell ref="BO58:BP58"/>
    <mergeCell ref="A57:M57"/>
    <mergeCell ref="N57:O57"/>
    <mergeCell ref="P57:Q57"/>
    <mergeCell ref="R57:AD57"/>
    <mergeCell ref="AE57:AF57"/>
    <mergeCell ref="AG57:AH57"/>
    <mergeCell ref="AI57:AU57"/>
    <mergeCell ref="AV57:AW57"/>
    <mergeCell ref="AX57:AY57"/>
    <mergeCell ref="AZ55:BL55"/>
    <mergeCell ref="BM55:BN55"/>
    <mergeCell ref="BO55:BP55"/>
    <mergeCell ref="A56:M56"/>
    <mergeCell ref="N56:O56"/>
    <mergeCell ref="P56:Q56"/>
    <mergeCell ref="R56:AD56"/>
    <mergeCell ref="AE56:AF56"/>
    <mergeCell ref="AG56:AH56"/>
    <mergeCell ref="AI56:AU56"/>
    <mergeCell ref="AV56:AW56"/>
    <mergeCell ref="AX56:AY56"/>
    <mergeCell ref="AZ56:BL56"/>
    <mergeCell ref="BM56:BN56"/>
    <mergeCell ref="BO56:BP56"/>
    <mergeCell ref="A55:M55"/>
    <mergeCell ref="N55:O55"/>
    <mergeCell ref="P55:Q55"/>
    <mergeCell ref="R55:AD55"/>
    <mergeCell ref="AE55:AF55"/>
    <mergeCell ref="AG55:AH55"/>
    <mergeCell ref="AI55:AU55"/>
    <mergeCell ref="AV55:AW55"/>
    <mergeCell ref="AX55:AY55"/>
    <mergeCell ref="AZ53:BL53"/>
    <mergeCell ref="BM53:BN53"/>
    <mergeCell ref="BO53:BP53"/>
    <mergeCell ref="A54:M54"/>
    <mergeCell ref="N54:O54"/>
    <mergeCell ref="P54:Q54"/>
    <mergeCell ref="R54:AD54"/>
    <mergeCell ref="AE54:AF54"/>
    <mergeCell ref="AG54:AH54"/>
    <mergeCell ref="AI54:AU54"/>
    <mergeCell ref="AV54:AW54"/>
    <mergeCell ref="AX54:AY54"/>
    <mergeCell ref="AZ54:BL54"/>
    <mergeCell ref="BM54:BN54"/>
    <mergeCell ref="BO54:BP54"/>
    <mergeCell ref="A53:M53"/>
    <mergeCell ref="N53:O53"/>
    <mergeCell ref="P53:Q53"/>
    <mergeCell ref="R53:AD53"/>
    <mergeCell ref="AE53:AF53"/>
    <mergeCell ref="AG53:AH53"/>
    <mergeCell ref="AI53:AU53"/>
    <mergeCell ref="AV53:AW53"/>
    <mergeCell ref="AX53:AY53"/>
    <mergeCell ref="AZ51:BL51"/>
    <mergeCell ref="BM51:BN51"/>
    <mergeCell ref="BO51:BP51"/>
    <mergeCell ref="A52:M52"/>
    <mergeCell ref="N52:O52"/>
    <mergeCell ref="P52:Q52"/>
    <mergeCell ref="R52:AD52"/>
    <mergeCell ref="AE52:AF52"/>
    <mergeCell ref="AG52:AH52"/>
    <mergeCell ref="AI52:AU52"/>
    <mergeCell ref="AV52:AW52"/>
    <mergeCell ref="AX52:AY52"/>
    <mergeCell ref="AZ52:BL52"/>
    <mergeCell ref="BM52:BN52"/>
    <mergeCell ref="BO52:BP52"/>
    <mergeCell ref="A51:M51"/>
    <mergeCell ref="N51:O51"/>
    <mergeCell ref="P51:Q51"/>
    <mergeCell ref="R51:AD51"/>
    <mergeCell ref="AE51:AF51"/>
    <mergeCell ref="AG51:AH51"/>
    <mergeCell ref="AI51:AU51"/>
    <mergeCell ref="AV51:AW51"/>
    <mergeCell ref="AX51:AY51"/>
    <mergeCell ref="AZ49:BL49"/>
    <mergeCell ref="BM49:BN49"/>
    <mergeCell ref="BO49:BP49"/>
    <mergeCell ref="A50:M50"/>
    <mergeCell ref="N50:O50"/>
    <mergeCell ref="P50:Q50"/>
    <mergeCell ref="R50:AD50"/>
    <mergeCell ref="AE50:AF50"/>
    <mergeCell ref="AG50:AH50"/>
    <mergeCell ref="AI50:AU50"/>
    <mergeCell ref="AV50:AW50"/>
    <mergeCell ref="AX50:AY50"/>
    <mergeCell ref="AZ50:BL50"/>
    <mergeCell ref="BM50:BN50"/>
    <mergeCell ref="BO50:BP50"/>
    <mergeCell ref="A49:M49"/>
    <mergeCell ref="N49:O49"/>
    <mergeCell ref="P49:Q49"/>
    <mergeCell ref="R49:AD49"/>
    <mergeCell ref="AE49:AF49"/>
    <mergeCell ref="AG49:AH49"/>
    <mergeCell ref="AI49:AU49"/>
    <mergeCell ref="AV49:AW49"/>
    <mergeCell ref="AX49:AY49"/>
    <mergeCell ref="AZ47:BL47"/>
    <mergeCell ref="BM47:BN47"/>
    <mergeCell ref="BO47:BP47"/>
    <mergeCell ref="A48:M48"/>
    <mergeCell ref="N48:O48"/>
    <mergeCell ref="P48:Q48"/>
    <mergeCell ref="R48:AD48"/>
    <mergeCell ref="AE48:AF48"/>
    <mergeCell ref="AG48:AH48"/>
    <mergeCell ref="AI48:AU48"/>
    <mergeCell ref="AV48:AW48"/>
    <mergeCell ref="AX48:AY48"/>
    <mergeCell ref="AZ48:BL48"/>
    <mergeCell ref="BM48:BN48"/>
    <mergeCell ref="BO48:BP48"/>
    <mergeCell ref="A47:M47"/>
    <mergeCell ref="N47:O47"/>
    <mergeCell ref="P47:Q47"/>
    <mergeCell ref="R47:AD47"/>
    <mergeCell ref="AE47:AF47"/>
    <mergeCell ref="AG47:AH47"/>
    <mergeCell ref="AI47:AU47"/>
    <mergeCell ref="AV47:AW47"/>
    <mergeCell ref="AX47:AY47"/>
    <mergeCell ref="AZ45:BL45"/>
    <mergeCell ref="BM45:BN45"/>
    <mergeCell ref="BO45:BP45"/>
    <mergeCell ref="A46:M46"/>
    <mergeCell ref="N46:O46"/>
    <mergeCell ref="P46:Q46"/>
    <mergeCell ref="R46:AD46"/>
    <mergeCell ref="AE46:AF46"/>
    <mergeCell ref="AG46:AH46"/>
    <mergeCell ref="AI46:AU46"/>
    <mergeCell ref="AV46:AW46"/>
    <mergeCell ref="AX46:AY46"/>
    <mergeCell ref="AZ46:BL46"/>
    <mergeCell ref="BM46:BN46"/>
    <mergeCell ref="BO46:BP46"/>
    <mergeCell ref="A45:M45"/>
    <mergeCell ref="N45:O45"/>
    <mergeCell ref="P45:Q45"/>
    <mergeCell ref="R45:AD45"/>
    <mergeCell ref="AE45:AF45"/>
    <mergeCell ref="AG45:AH45"/>
    <mergeCell ref="AI45:AU45"/>
    <mergeCell ref="AV45:AW45"/>
    <mergeCell ref="AX45:AY45"/>
    <mergeCell ref="A3:E3"/>
    <mergeCell ref="F3:S3"/>
    <mergeCell ref="T3:X3"/>
    <mergeCell ref="Y3:AM3"/>
    <mergeCell ref="AN3:BB3"/>
    <mergeCell ref="BC3:BP3"/>
    <mergeCell ref="A43:AH43"/>
    <mergeCell ref="AI43:BP43"/>
    <mergeCell ref="A44:M44"/>
    <mergeCell ref="N44:O44"/>
    <mergeCell ref="P44:Q44"/>
    <mergeCell ref="R44:AD44"/>
    <mergeCell ref="AE44:AF44"/>
    <mergeCell ref="AG44:AH44"/>
    <mergeCell ref="AI44:AU44"/>
    <mergeCell ref="AV44:AW44"/>
    <mergeCell ref="AX44:AY44"/>
    <mergeCell ref="AZ44:BL44"/>
    <mergeCell ref="BM44:BN44"/>
    <mergeCell ref="BO44:BP44"/>
    <mergeCell ref="AU1:AV1"/>
    <mergeCell ref="AW1:AY1"/>
    <mergeCell ref="BA1:BB1"/>
    <mergeCell ref="BD1:BF1"/>
    <mergeCell ref="BG1:BM1"/>
    <mergeCell ref="BN1:BP1"/>
    <mergeCell ref="BW1:BY1"/>
    <mergeCell ref="A2:AW2"/>
    <mergeCell ref="AX2:AY2"/>
    <mergeCell ref="AZ2:BA2"/>
    <mergeCell ref="BB2:BF2"/>
    <mergeCell ref="BG2:BH2"/>
    <mergeCell ref="BI2:BM2"/>
    <mergeCell ref="BN2:BP2"/>
    <mergeCell ref="A1:E1"/>
    <mergeCell ref="F1:K1"/>
    <mergeCell ref="L1:P1"/>
    <mergeCell ref="Q1:U1"/>
    <mergeCell ref="AD1:AG1"/>
    <mergeCell ref="AH1:AK1"/>
    <mergeCell ref="AN1:AO1"/>
    <mergeCell ref="AP1:AQ1"/>
    <mergeCell ref="AR1:AT1"/>
  </mergeCells>
  <phoneticPr fontId="1"/>
  <printOptions horizontalCentered="1" verticalCentered="1"/>
  <pageMargins left="0.51181102362204722" right="0.51181102362204722" top="0.19685039370078741" bottom="0.19685039370078741" header="0.31496062992125984" footer="0.31496062992125984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選択リスト</vt:lpstr>
      <vt:lpstr>給水装置工事申込書</vt:lpstr>
      <vt:lpstr>給水装置工事明細書</vt:lpstr>
      <vt:lpstr>給水装置工事申込書!Print_Area</vt:lpstr>
      <vt:lpstr>給水装置工事明細書!Print_Area</vt:lpstr>
      <vt:lpstr>選択リスト!Print_Area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2025-02-14T09:23:11Z</dcterms:created>
  <dcterms:modified xsi:type="dcterms:W3CDTF">2025-02-17T00:56:00Z</dcterms:modified>
  <cp:category/>
  <cp:contentStatus/>
</cp:coreProperties>
</file>